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<sst xmlns="http://schemas.openxmlformats.org/spreadsheetml/2006/main" count="184" uniqueCount="157">
  <si>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</si>
  <si>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</si>
  <si>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</si>
  <si>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</si>
  <si>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</si>
  <si>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</si>
  <si>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</si>
  <si>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</si>
  <si>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</si>
  <si>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</si>
  <si>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</si>
  <si>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</si>
  <si>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</si>
  <si>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</si>
  <si>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</si>
  <si>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</si>
  <si>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</si>
  <si>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</si>
  <si>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</si>
  <si>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</si>
  <si>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</si>
  <si>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</si>
  <si>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</si>
  <si>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</si>
  <si>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</si>
  <si>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</si>
  <si>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</si>
  <si>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</si>
  <si>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</si>
  <si>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</si>
  <si>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</si>
  <si>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</si>
  <si>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</si>
  <si>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</si>
  <si>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</si>
  <si>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</si>
  <si>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</si>
  <si>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</si>
  <si>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</si>
  <si>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</si>
  <si>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</si>
  <si>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</si>
  <si>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</si>
  <si>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</si>
  <si>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</si>
  <si>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</si>
  <si>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</si>
  <si>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</si>
  <si>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</si>
  <si>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</si>
  <si>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</si>
  <si>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</si>
  <si>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</si>
  <si>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</si>
  <si>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</si>
  <si>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</si>
  <si>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</si>
  <si>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</si>
  <si>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</si>
  <si>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</si>
  <si>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</si>
  <si>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</si>
  <si>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</si>
  <si>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</si>
  <si>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</si>
  <si>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</si>
  <si>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</si>
  <si>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</si>
  <si>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</si>
  <si>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</si>
  <si>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</si>
  <si>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</si>
  <si>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</si>
  <si>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</si>
  <si>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</si>
  <si>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</si>
  <si>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</si>
  <si>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</si>
  <si>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</si>
  <si>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</si>
  <si>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</si>
  <si>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</si>
  <si>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</si>
  <si>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</si>
  <si>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</si>
  <si>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</si>
  <si>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</si>
  <si>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</si>
  <si>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</si>
  <si>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</si>
  <si>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</si>
  <si>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</si>
  <si>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</si>
  <si>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</si>
  <si>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</si>
  <si>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</si>
  <si>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</si>
  <si>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</si>
  <si>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</si>
  <si>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</si>
  <si>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</si>
  <si>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</si>
  <si>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</si>
  <si>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</si>
  <si>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</si>
  <si>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</si>
  <si>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</si>
  <si>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</si>
  <si>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</si>
  <si>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</si>
  <si>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</si>
  <si>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</si>
  <si>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</si>
  <si>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</si>
  <si>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</si>
  <si>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</si>
  <si>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</si>
  <si>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</si>
  <si>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</si>
  <si>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</si>
  <si>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</si>
  <si>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</si>
  <si>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</si>
  <si>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</si>
  <si>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</si>
  <si>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</si>
  <si>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</si>
  <si>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</si>
  <si>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</si>
  <si>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</si>
  <si>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</si>
  <si>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t>1.2 Аренда (Ростелеком, МТС, ТТК)</t>
  </si>
  <si>
    <t>декабря</t>
  </si>
  <si>
    <t>за   ноябрь-декабрь  2023 г.</t>
  </si>
  <si>
    <t>01.11.2023г.</t>
  </si>
  <si>
    <t>ост.на 01.01</t>
  </si>
  <si>
    <t>работа по договору</t>
  </si>
  <si>
    <t>смена выключателя (1шт) т.п.</t>
  </si>
  <si>
    <t>смена розетки (1шт) т.п.</t>
  </si>
  <si>
    <t>выключатель</t>
  </si>
  <si>
    <t>1шт</t>
  </si>
  <si>
    <t>розетка</t>
  </si>
  <si>
    <t>смена ламп (2шт) п-д3</t>
  </si>
  <si>
    <t>лампа</t>
  </si>
  <si>
    <t>2шт</t>
  </si>
  <si>
    <t>смена замка (1шт) т.п.</t>
  </si>
  <si>
    <t>замок</t>
  </si>
  <si>
    <t xml:space="preserve">смена ламп (7шт) </t>
  </si>
  <si>
    <t>7шт</t>
  </si>
  <si>
    <t>смена светильника (4шт) п-д3</t>
  </si>
  <si>
    <t>светильник</t>
  </si>
  <si>
    <t>4шт</t>
  </si>
  <si>
    <t>эл.провод</t>
  </si>
  <si>
    <t>2мп</t>
  </si>
  <si>
    <t>дюбель</t>
  </si>
  <si>
    <t>8шт</t>
  </si>
  <si>
    <t>саморез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</si>
</sst>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0">
      <selection activeCell="M49" sqref="M49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11</v>
      </c>
      <c r="E2" s="63">
        <v>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L6*524.58*1.302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2376.8509968000003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6.23</v>
      </c>
      <c r="M20" s="33">
        <f>SUM(M6:M19)</f>
        <v>4255.1096868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1" t="s">
        <v>136</v>
      </c>
      <c r="L24" s="54"/>
      <c r="M24" s="44">
        <v>3320</v>
      </c>
    </row>
    <row r="25" spans="1:13" ht="12.75">
      <c r="A25" t="s">
        <v>105</v>
      </c>
      <c r="J25" s="20">
        <v>2</v>
      </c>
      <c r="K25" s="51" t="s">
        <v>137</v>
      </c>
      <c r="L25" s="44">
        <v>0.24</v>
      </c>
      <c r="M25" s="44">
        <f aca="true" t="shared" si="1" ref="M25:M35">L25*524.58*1.302</f>
        <v>163.9207584</v>
      </c>
    </row>
    <row r="26" spans="1:13" ht="12.75">
      <c r="A26" t="s">
        <v>106</v>
      </c>
      <c r="J26" s="20">
        <v>3</v>
      </c>
      <c r="K26" s="51" t="s">
        <v>138</v>
      </c>
      <c r="L26" s="44">
        <v>0.24</v>
      </c>
      <c r="M26" s="44">
        <f t="shared" si="1"/>
        <v>163.9207584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1" t="s">
        <v>142</v>
      </c>
      <c r="L27" s="49">
        <v>0.14</v>
      </c>
      <c r="M27" s="44">
        <f t="shared" si="1"/>
        <v>95.62044240000002</v>
      </c>
    </row>
    <row r="28" spans="1:13" ht="12.75">
      <c r="A28" t="s">
        <v>108</v>
      </c>
      <c r="B28" s="1"/>
      <c r="C28" s="1"/>
      <c r="D28" s="1"/>
      <c r="J28" s="20">
        <v>5</v>
      </c>
      <c r="K28" s="51" t="s">
        <v>145</v>
      </c>
      <c r="L28" s="25">
        <v>1.07</v>
      </c>
      <c r="M28" s="44">
        <f t="shared" si="1"/>
        <v>730.8133812000001</v>
      </c>
    </row>
    <row r="29" spans="1:13" ht="12.75">
      <c r="A29" t="s">
        <v>109</v>
      </c>
      <c r="B29" s="1"/>
      <c r="C29" s="8"/>
      <c r="D29" s="8"/>
      <c r="J29" s="20">
        <v>6</v>
      </c>
      <c r="K29" s="51" t="s">
        <v>147</v>
      </c>
      <c r="L29" s="25">
        <v>0.49</v>
      </c>
      <c r="M29" s="44">
        <f t="shared" si="1"/>
        <v>334.6715484</v>
      </c>
    </row>
    <row r="30" spans="10:13" ht="12.75">
      <c r="J30" s="20">
        <v>7</v>
      </c>
      <c r="K30" s="20" t="s">
        <v>149</v>
      </c>
      <c r="L30" s="44">
        <f>0.04*89.1</f>
        <v>3.564</v>
      </c>
      <c r="M30" s="44">
        <f t="shared" si="1"/>
        <v>2434.22326224</v>
      </c>
    </row>
    <row r="31" spans="2:13" ht="12.75">
      <c r="B31" t="s">
        <v>0</v>
      </c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51"/>
      <c r="L32" s="25"/>
      <c r="M32" s="44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/>
      <c r="K36" s="30" t="s">
        <v>58</v>
      </c>
      <c r="L36" s="28">
        <f>SUM(L24:L35)</f>
        <v>5.744</v>
      </c>
      <c r="M36" s="33">
        <f>SUM(M24:M35)</f>
        <v>7243.17015104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104748.8-15118.93</f>
        <v>89629.87</v>
      </c>
      <c r="J40" s="20">
        <v>1</v>
      </c>
      <c r="K40" s="51" t="s">
        <v>139</v>
      </c>
      <c r="L40" s="44" t="s">
        <v>140</v>
      </c>
      <c r="M40" s="50">
        <v>90.22</v>
      </c>
    </row>
    <row r="41" spans="1:13" ht="12.75">
      <c r="A41" t="s">
        <v>7</v>
      </c>
      <c r="F41" s="5">
        <v>101378.32</v>
      </c>
      <c r="J41" s="20">
        <v>2</v>
      </c>
      <c r="K41" s="20" t="s">
        <v>141</v>
      </c>
      <c r="L41" s="25" t="s">
        <v>140</v>
      </c>
      <c r="M41" s="25">
        <v>173.33</v>
      </c>
    </row>
    <row r="42" spans="2:13" ht="12.75">
      <c r="B42" t="s">
        <v>8</v>
      </c>
      <c r="F42" s="9">
        <f>F41/F40</f>
        <v>1.1310773964081395</v>
      </c>
      <c r="J42" s="20">
        <v>3</v>
      </c>
      <c r="K42" s="20" t="s">
        <v>143</v>
      </c>
      <c r="L42" s="25" t="s">
        <v>144</v>
      </c>
      <c r="M42" s="44">
        <f>2*11.56</f>
        <v>23.12</v>
      </c>
    </row>
    <row r="43" spans="1:13" ht="12.75">
      <c r="A43" t="s">
        <v>131</v>
      </c>
      <c r="F43" s="5">
        <f>400+300+400</f>
        <v>1100</v>
      </c>
      <c r="J43" s="20">
        <v>4</v>
      </c>
      <c r="K43" s="20" t="s">
        <v>146</v>
      </c>
      <c r="L43" s="25" t="s">
        <v>140</v>
      </c>
      <c r="M43" s="25">
        <v>251.51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102478.32</v>
      </c>
      <c r="J44" s="20">
        <v>5</v>
      </c>
      <c r="K44" s="20" t="s">
        <v>143</v>
      </c>
      <c r="L44" s="25" t="s">
        <v>148</v>
      </c>
      <c r="M44" s="44">
        <f>7*15.9</f>
        <v>111.3</v>
      </c>
    </row>
    <row r="45" spans="10:13" ht="12.75">
      <c r="J45" s="20">
        <v>6</v>
      </c>
      <c r="K45" s="20" t="s">
        <v>150</v>
      </c>
      <c r="L45" s="25" t="s">
        <v>151</v>
      </c>
      <c r="M45" s="25">
        <f>4*495</f>
        <v>1980</v>
      </c>
    </row>
    <row r="46" spans="2:13" ht="12.75">
      <c r="B46" s="1" t="s">
        <v>10</v>
      </c>
      <c r="C46" s="1"/>
      <c r="J46" s="20">
        <v>7</v>
      </c>
      <c r="K46" s="20" t="s">
        <v>152</v>
      </c>
      <c r="L46" s="25" t="s">
        <v>153</v>
      </c>
      <c r="M46" s="25">
        <f>2*84.6</f>
        <v>169.2</v>
      </c>
    </row>
    <row r="47" spans="10:13" ht="12.75">
      <c r="J47" s="20">
        <v>8</v>
      </c>
      <c r="K47" s="20" t="s">
        <v>154</v>
      </c>
      <c r="L47" s="25" t="s">
        <v>155</v>
      </c>
      <c r="M47" s="25">
        <f>8*0.72</f>
        <v>5.76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156</v>
      </c>
      <c r="L48" s="25" t="s">
        <v>155</v>
      </c>
      <c r="M48" s="25">
        <f>8*0.96</f>
        <v>7.68</v>
      </c>
    </row>
    <row r="49" spans="1:13" ht="12.75">
      <c r="A49" t="s">
        <v>12</v>
      </c>
      <c r="F49" s="11">
        <f>(7100+7100)*1.302</f>
        <v>18488.4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(1950+1950)*1.302</f>
        <v>5077.8</v>
      </c>
      <c r="J50" s="20">
        <v>11</v>
      </c>
      <c r="K50" s="20"/>
      <c r="L50" s="25"/>
      <c r="M50" s="25"/>
    </row>
    <row r="51" spans="1:13" ht="12.75">
      <c r="A51" s="59" t="s">
        <v>82</v>
      </c>
      <c r="B51" s="55"/>
      <c r="C51" s="55"/>
      <c r="D51" s="55"/>
      <c r="E51" s="60">
        <v>1.11</v>
      </c>
      <c r="F51" s="56">
        <f>E51*E33</f>
        <v>3465.5310000000004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27031.731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0.6</v>
      </c>
      <c r="E55" t="s">
        <v>14</v>
      </c>
      <c r="F55" s="11">
        <f>B55*D55</f>
        <v>521.6999999999999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521.6999999999999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5">
        <v>1958853</v>
      </c>
      <c r="D58">
        <v>222433.7</v>
      </c>
      <c r="E58">
        <v>3122.1</v>
      </c>
      <c r="F58" s="34">
        <f>C58/D58*E58</f>
        <v>27494.642004786147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4255.1096868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7243.17015104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1*600*1.302</f>
        <v>781.2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M66</f>
        <v>2812.12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1:13" ht="12.75">
      <c r="A65" s="55"/>
      <c r="B65" s="55">
        <v>3122.1</v>
      </c>
      <c r="C65" s="55" t="s">
        <v>13</v>
      </c>
      <c r="D65" s="56">
        <v>0.94</v>
      </c>
      <c r="E65" s="55" t="s">
        <v>14</v>
      </c>
      <c r="F65" s="56">
        <f>B65*D65</f>
        <v>2934.774</v>
      </c>
      <c r="J65" s="20">
        <v>26</v>
      </c>
      <c r="K65" s="20"/>
      <c r="L65" s="25"/>
      <c r="M65" s="25"/>
    </row>
    <row r="66" spans="1:14" s="45" customFormat="1" ht="12.75">
      <c r="A66" s="55" t="s">
        <v>129</v>
      </c>
      <c r="B66" s="57"/>
      <c r="C66" s="57"/>
      <c r="D66" s="58"/>
      <c r="E66" s="57"/>
      <c r="F66" s="58">
        <v>0</v>
      </c>
      <c r="J66" s="20"/>
      <c r="K66" s="20"/>
      <c r="L66" s="31" t="s">
        <v>65</v>
      </c>
      <c r="M66" s="28">
        <f>SUM(M40:M65)</f>
        <v>2812.12</v>
      </c>
      <c r="N66"/>
    </row>
    <row r="67" spans="1:6" ht="12.75">
      <c r="A67" s="57" t="s">
        <v>83</v>
      </c>
      <c r="B67" s="57"/>
      <c r="C67" s="57"/>
      <c r="D67" s="58">
        <v>0.8</v>
      </c>
      <c r="E67" s="57"/>
      <c r="F67" s="58">
        <f>D67*E33</f>
        <v>2497.6800000000003</v>
      </c>
    </row>
    <row r="68" spans="1:6" ht="12.75">
      <c r="A68" s="4" t="s">
        <v>25</v>
      </c>
      <c r="B68" s="10"/>
      <c r="C68" s="10"/>
      <c r="F68" s="32">
        <f>SUM(F58:F66)</f>
        <v>45521.01584262615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0.49</v>
      </c>
      <c r="E70" t="s">
        <v>14</v>
      </c>
      <c r="F70" s="11">
        <f>B70*D70</f>
        <v>1529.829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2.56</v>
      </c>
      <c r="E73" t="s">
        <v>14</v>
      </c>
      <c r="F73" s="11">
        <f>B73*D73</f>
        <v>7992.576</v>
      </c>
    </row>
    <row r="74" spans="1:6" ht="12.75">
      <c r="A74" s="4" t="s">
        <v>29</v>
      </c>
      <c r="F74" s="32">
        <f>F70+F73</f>
        <v>9522.405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6.31</v>
      </c>
      <c r="E77" t="s">
        <v>14</v>
      </c>
      <c r="F77" s="11">
        <f>B77*D77</f>
        <v>19700.450999999997</v>
      </c>
    </row>
    <row r="78" spans="1:6" ht="12.75">
      <c r="A78" s="4" t="s">
        <v>32</v>
      </c>
      <c r="F78" s="32">
        <f>SUM(F77)</f>
        <v>19700.450999999997</v>
      </c>
    </row>
    <row r="79" spans="1:6" ht="12.75">
      <c r="A79" s="61" t="s">
        <v>76</v>
      </c>
      <c r="B79" s="55"/>
      <c r="C79" s="55"/>
      <c r="D79" s="60">
        <v>2.26</v>
      </c>
      <c r="E79" s="55"/>
      <c r="F79" s="62">
        <f>D79*E33</f>
        <v>7055.945999999999</v>
      </c>
    </row>
    <row r="80" spans="1:6" ht="12.75">
      <c r="A80" s="1" t="s">
        <v>33</v>
      </c>
      <c r="B80" s="1"/>
      <c r="F80" s="32">
        <f>F52+F56+F68+F74+F78+F79</f>
        <v>109353.24884262614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6342.488432872316</v>
      </c>
      <c r="I81" s="7"/>
    </row>
    <row r="82" spans="1:9" ht="12.75">
      <c r="A82" s="1"/>
      <c r="B82" s="35" t="s">
        <v>126</v>
      </c>
      <c r="C82" s="35"/>
      <c r="D82" s="1"/>
      <c r="E82" s="52"/>
      <c r="F82" s="53">
        <f>4848.06+0</f>
        <v>4848.06</v>
      </c>
      <c r="I82" s="7"/>
    </row>
    <row r="83" spans="1:9" ht="12.75">
      <c r="A83" s="1"/>
      <c r="B83" s="35" t="s">
        <v>127</v>
      </c>
      <c r="C83" s="35"/>
      <c r="D83" s="1"/>
      <c r="E83" s="52"/>
      <c r="F83" s="53">
        <f>286.63+286.63</f>
        <v>573.26</v>
      </c>
      <c r="I83" s="7"/>
    </row>
    <row r="84" spans="1:9" ht="12.75">
      <c r="A84" s="1"/>
      <c r="B84" s="35" t="s">
        <v>128</v>
      </c>
      <c r="C84" s="35"/>
      <c r="D84" s="1"/>
      <c r="E84" s="52"/>
      <c r="F84" s="53">
        <f>1690.96+1690.96</f>
        <v>3381.92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124498.97727549844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45597</v>
      </c>
      <c r="C87" s="39">
        <v>-276612</v>
      </c>
      <c r="D87" s="42">
        <f>F44</f>
        <v>102478.32</v>
      </c>
      <c r="E87" s="42">
        <f>F85</f>
        <v>124498.97727549844</v>
      </c>
      <c r="F87" s="43">
        <f>C87+D87-E87</f>
        <v>-298632.65727549844</v>
      </c>
    </row>
    <row r="89" spans="1:6" ht="12.75">
      <c r="A89" t="s">
        <v>110</v>
      </c>
      <c r="C89" s="47" t="s">
        <v>134</v>
      </c>
      <c r="D89" s="8" t="s">
        <v>111</v>
      </c>
      <c r="E89" s="47">
        <v>45291</v>
      </c>
      <c r="F89" t="s">
        <v>112</v>
      </c>
    </row>
    <row r="90" spans="1:7" ht="12.75">
      <c r="A90" t="s">
        <v>113</v>
      </c>
      <c r="F90" s="48">
        <f>E87</f>
        <v>124498.97727549844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2023-01-12T16:40:55Z</cp:lastPrinted>
  <dcterms:created xsi:type="dcterms:W3CDTF">2008-08-18T07:30:19Z</dcterms:created>
  <dcterms:modified xsi:type="dcterms:W3CDTF">2024-02-27T08:08:57Z</dcterms:modified>
  <cp:category/>
  <cp:version/>
  <cp:contentType/>
  <cp:contentStatus/>
</cp:coreProperties>
</file>