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<sst xmlns="http://schemas.openxmlformats.org/spreadsheetml/2006/main" count="175" uniqueCount="151">
  <si>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</si>
  <si>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</si>
  <si>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</si>
  <si>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</si>
  <si>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</si>
  <si>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</si>
  <si>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</si>
  <si>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</si>
  <si>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</si>
  <si>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</si>
  <si>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</si>
  <si>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</si>
  <si>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</si>
  <si>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</si>
  <si>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</si>
  <si>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</si>
  <si>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</si>
  <si>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</si>
  <si>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</si>
  <si>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</si>
  <si>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</si>
  <si>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</si>
  <si>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</si>
  <si>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</si>
  <si>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</si>
  <si>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</si>
  <si>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</si>
  <si>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</si>
  <si>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</si>
  <si>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</si>
  <si>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</si>
  <si>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</si>
  <si>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</si>
  <si>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</si>
  <si>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</si>
  <si>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</si>
  <si>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</si>
  <si>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</si>
  <si>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</si>
  <si>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</si>
  <si>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</si>
  <si>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</si>
  <si>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</si>
  <si>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</si>
  <si>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</si>
  <si>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</si>
  <si>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</si>
  <si>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</si>
  <si>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</si>
  <si>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</si>
  <si>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</si>
  <si>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</si>
  <si>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</si>
  <si>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</si>
  <si>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</si>
  <si>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</si>
  <si>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</si>
  <si>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</si>
  <si>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</si>
  <si>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</si>
  <si>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</si>
  <si>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</si>
  <si>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</si>
  <si>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</si>
  <si>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</si>
  <si>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</si>
  <si>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</si>
  <si>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</si>
  <si>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</si>
  <si>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</si>
  <si>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</si>
  <si>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</si>
  <si>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</si>
  <si>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</si>
  <si>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</si>
  <si>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</si>
  <si>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</si>
  <si>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</si>
  <si>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</si>
  <si>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</si>
  <si>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</si>
  <si>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</si>
  <si>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</si>
  <si>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</si>
  <si>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</si>
  <si>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</si>
  <si>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</si>
  <si>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</si>
  <si>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</si>
  <si>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</si>
  <si>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</si>
  <si>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</si>
  <si>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</si>
  <si>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</si>
  <si>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</si>
  <si>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</si>
  <si>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</si>
  <si>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</si>
  <si>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</si>
  <si>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</si>
  <si>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</si>
  <si>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</si>
  <si>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</si>
  <si>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</si>
  <si>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</si>
  <si>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</si>
  <si>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</si>
  <si>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</si>
  <si>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</si>
  <si>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</si>
  <si>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</si>
  <si>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</si>
  <si>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</si>
  <si>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</si>
  <si>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</si>
  <si>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</si>
  <si>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</si>
  <si>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</si>
  <si>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</si>
  <si>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</si>
  <si>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</si>
  <si>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</si>
  <si>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</si>
  <si>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</si>
  <si>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</si>
  <si>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</si>
  <si>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</si>
  <si>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</si>
  <si>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</si>
  <si>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</si>
  <si>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</si>
  <si>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</si>
  <si>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2022 г.</t>
  </si>
  <si>
    <t>за   ноябрь-декабрь  2022 г.</t>
  </si>
  <si>
    <t>01.11.2022г.</t>
  </si>
  <si>
    <t>ост.на 01.01</t>
  </si>
  <si>
    <t>декабря</t>
  </si>
  <si>
    <t>смена труб д 20 м/пл (1мп) кв.8</t>
  </si>
  <si>
    <t>труба д 20 м/пл</t>
  </si>
  <si>
    <t>1мп</t>
  </si>
  <si>
    <t>цанга</t>
  </si>
  <si>
    <t>2шт</t>
  </si>
  <si>
    <t>муфта паечная 25</t>
  </si>
  <si>
    <t xml:space="preserve">смена ламп (12шт) </t>
  </si>
  <si>
    <t>лампа</t>
  </si>
  <si>
    <t xml:space="preserve">смена ламп (7шт) </t>
  </si>
  <si>
    <t>19шт</t>
  </si>
  <si>
    <t>установка и украшение ёлки</t>
  </si>
  <si>
    <t xml:space="preserve">смена ламп дрв (1шт) </t>
  </si>
  <si>
    <t>лампа дрв</t>
  </si>
  <si>
    <t>1шт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</si>
</sst>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11</v>
      </c>
      <c r="E1" s="61">
        <v>12</v>
      </c>
      <c r="K1" t="s">
        <v>66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136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3.69</v>
      </c>
      <c r="M11" s="46">
        <f t="shared" si="0"/>
        <v>769.53676212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8.1</v>
      </c>
      <c r="M14" s="46">
        <f t="shared" si="0"/>
        <v>1689.2270388000002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6">
        <f t="shared" si="0"/>
        <v>2606.8318500000005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30.72</v>
      </c>
      <c r="M20" s="33">
        <f>SUM(M6:M19)</f>
        <v>6406.5499545600005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137</v>
      </c>
      <c r="L24" s="46">
        <v>1.55</v>
      </c>
      <c r="M24" s="32">
        <f aca="true" t="shared" si="1" ref="M24:M36">L24*160.174*1.302*1.15</f>
        <v>371.73422181000007</v>
      </c>
    </row>
    <row r="25" spans="1:13" ht="12.75">
      <c r="A25" t="s">
        <v>105</v>
      </c>
      <c r="J25" s="20">
        <v>2</v>
      </c>
      <c r="K25" s="41" t="s">
        <v>143</v>
      </c>
      <c r="L25" s="50">
        <f>0.12*7.1</f>
        <v>0.852</v>
      </c>
      <c r="M25" s="32">
        <f t="shared" si="1"/>
        <v>204.33390773039997</v>
      </c>
    </row>
    <row r="26" spans="1:13" ht="12.75">
      <c r="A26" t="s">
        <v>106</v>
      </c>
      <c r="J26" s="20">
        <v>3</v>
      </c>
      <c r="K26" s="41" t="s">
        <v>145</v>
      </c>
      <c r="L26" s="50">
        <f>0.07*7.1</f>
        <v>0.497</v>
      </c>
      <c r="M26" s="32">
        <f t="shared" si="1"/>
        <v>119.1947795094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 t="s">
        <v>148</v>
      </c>
      <c r="L27" s="46">
        <v>0.139</v>
      </c>
      <c r="M27" s="32">
        <f t="shared" si="1"/>
        <v>33.336165697800006</v>
      </c>
    </row>
    <row r="28" spans="1:13" ht="12.75">
      <c r="A28" t="s">
        <v>108</v>
      </c>
      <c r="B28" s="1"/>
      <c r="C28" s="1"/>
      <c r="D28" s="1"/>
      <c r="J28" s="20">
        <v>5</v>
      </c>
      <c r="K28" s="41"/>
      <c r="L28" s="4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41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3.0380000000000003</v>
      </c>
      <c r="M37" s="33">
        <f>SUM(M24:M36)</f>
        <v>728.5990747476001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112323.94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107515.73</v>
      </c>
      <c r="J41" s="20">
        <v>1</v>
      </c>
      <c r="K41" s="20" t="s">
        <v>138</v>
      </c>
      <c r="L41" s="25" t="s">
        <v>139</v>
      </c>
      <c r="M41" s="25">
        <v>137</v>
      </c>
    </row>
    <row r="42" spans="2:13" ht="12.75">
      <c r="B42" t="s">
        <v>8</v>
      </c>
      <c r="F42" s="9">
        <f>F41/F40</f>
        <v>0.9571933641216644</v>
      </c>
      <c r="J42" s="20">
        <v>2</v>
      </c>
      <c r="K42" s="20" t="s">
        <v>140</v>
      </c>
      <c r="L42" s="25" t="s">
        <v>141</v>
      </c>
      <c r="M42" s="25">
        <f>2*243</f>
        <v>486</v>
      </c>
    </row>
    <row r="43" spans="1:13" ht="12.75">
      <c r="A43" t="s">
        <v>129</v>
      </c>
      <c r="F43" s="5">
        <f>250+400+250+400+105</f>
        <v>1405</v>
      </c>
      <c r="J43" s="20">
        <v>3</v>
      </c>
      <c r="K43" s="20" t="s">
        <v>142</v>
      </c>
      <c r="L43" s="25" t="s">
        <v>141</v>
      </c>
      <c r="M43" s="46">
        <f>2*10.74</f>
        <v>21.48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108920.73</v>
      </c>
      <c r="J44" s="20">
        <v>4</v>
      </c>
      <c r="K44" s="20" t="s">
        <v>144</v>
      </c>
      <c r="L44" s="25" t="s">
        <v>146</v>
      </c>
      <c r="M44" s="25">
        <f>19*20</f>
        <v>380</v>
      </c>
    </row>
    <row r="45" spans="10:13" ht="12.75">
      <c r="J45" s="20">
        <v>5</v>
      </c>
      <c r="K45" s="20" t="s">
        <v>147</v>
      </c>
      <c r="L45" s="25"/>
      <c r="M45" s="25">
        <f>0.1*E33</f>
        <v>346.8</v>
      </c>
    </row>
    <row r="46" spans="2:13" ht="12.75">
      <c r="B46" s="1" t="s">
        <v>10</v>
      </c>
      <c r="C46" s="1"/>
      <c r="J46" s="20">
        <v>6</v>
      </c>
      <c r="K46" s="20" t="s">
        <v>149</v>
      </c>
      <c r="L46" s="25" t="s">
        <v>150</v>
      </c>
      <c r="M46" s="25">
        <v>303.05</v>
      </c>
    </row>
    <row r="47" spans="10:13" ht="12.75">
      <c r="J47" s="20">
        <v>7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/>
      <c r="L48" s="25"/>
      <c r="M48" s="25"/>
    </row>
    <row r="49" spans="1:13" ht="12.75">
      <c r="A49" t="s">
        <v>12</v>
      </c>
      <c r="F49" s="11">
        <f>(8215)*1.302</f>
        <v>10695.93</v>
      </c>
      <c r="J49" s="20">
        <v>9</v>
      </c>
      <c r="K49" s="54"/>
      <c r="L49" s="25"/>
      <c r="M49" s="46"/>
    </row>
    <row r="50" spans="1:13" ht="12.75">
      <c r="A50" s="6" t="s">
        <v>15</v>
      </c>
      <c r="F50" s="11">
        <f>(2863)*1.302</f>
        <v>3727.626</v>
      </c>
      <c r="J50" s="20">
        <v>10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0.81</v>
      </c>
      <c r="F51" s="58">
        <f>E51*E33</f>
        <v>2809.0800000000004</v>
      </c>
      <c r="J51" s="20">
        <v>11</v>
      </c>
      <c r="K51" s="54"/>
      <c r="L51" s="25"/>
      <c r="M51" s="25"/>
    </row>
    <row r="52" spans="1:13" ht="12.75">
      <c r="A52" s="4" t="s">
        <v>33</v>
      </c>
      <c r="F52" s="31">
        <f>F49+F50+F51</f>
        <v>17232.636000000002</v>
      </c>
      <c r="J52" s="20">
        <v>12</v>
      </c>
      <c r="K52" s="54"/>
      <c r="L52" s="25"/>
      <c r="M52" s="25"/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0.5</v>
      </c>
      <c r="E55" t="s">
        <v>14</v>
      </c>
      <c r="F55" s="11">
        <f>B55*D55</f>
        <v>461.75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461.75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599363</v>
      </c>
      <c r="D58">
        <v>222535.4</v>
      </c>
      <c r="E58">
        <v>3468</v>
      </c>
      <c r="F58" s="34">
        <f>C58/D58*E58</f>
        <v>9340.495417807684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6406.5499545600005</v>
      </c>
      <c r="J59" s="20">
        <v>19</v>
      </c>
      <c r="K59" s="54"/>
      <c r="L59" s="25"/>
      <c r="M59" s="25"/>
    </row>
    <row r="60" spans="1:13" ht="12.75">
      <c r="A60" t="s">
        <v>21</v>
      </c>
      <c r="F60" s="11">
        <f>M37</f>
        <v>728.5990747476001</v>
      </c>
      <c r="J60" s="20">
        <v>20</v>
      </c>
      <c r="K60" s="54"/>
      <c r="L60" s="25"/>
      <c r="M60" s="25"/>
    </row>
    <row r="61" spans="1:13" ht="12.75">
      <c r="A61" t="s">
        <v>71</v>
      </c>
      <c r="F61" s="5">
        <f>0*600*1.302</f>
        <v>0</v>
      </c>
      <c r="J61" s="20">
        <v>21</v>
      </c>
      <c r="K61" s="54"/>
      <c r="L61" s="25"/>
      <c r="M61" s="25"/>
    </row>
    <row r="62" spans="1:13" ht="12.75">
      <c r="A62" t="s">
        <v>22</v>
      </c>
      <c r="F62" s="11">
        <f>M65</f>
        <v>1674.33</v>
      </c>
      <c r="J62" s="20">
        <v>22</v>
      </c>
      <c r="K62" s="54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0.48</v>
      </c>
      <c r="E65" t="s">
        <v>14</v>
      </c>
      <c r="F65" s="11">
        <f>B65*D65</f>
        <v>1664.6399999999999</v>
      </c>
      <c r="J65" s="20"/>
      <c r="K65" s="20"/>
      <c r="L65" s="30" t="s">
        <v>64</v>
      </c>
      <c r="M65" s="33">
        <f>SUM(M41:M64)</f>
        <v>1674.33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62" t="s">
        <v>130</v>
      </c>
      <c r="B67" s="62"/>
      <c r="C67" s="62"/>
      <c r="D67" s="63">
        <v>0.68</v>
      </c>
      <c r="E67" s="62"/>
      <c r="F67" s="63">
        <v>10410</v>
      </c>
    </row>
    <row r="68" spans="1:6" ht="12.75">
      <c r="A68" s="4" t="s">
        <v>25</v>
      </c>
      <c r="B68" s="10"/>
      <c r="C68" s="10"/>
      <c r="F68" s="31">
        <f>SUM(F58:F67)</f>
        <v>30224.61444711528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</v>
      </c>
      <c r="E70" t="s">
        <v>14</v>
      </c>
      <c r="F70" s="11">
        <f>B70*D70</f>
        <v>1387.2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5.17</v>
      </c>
      <c r="E73" t="s">
        <v>14</v>
      </c>
      <c r="F73" s="11">
        <f>B73*D73</f>
        <v>17929.56</v>
      </c>
    </row>
    <row r="74" spans="1:6" ht="12.75">
      <c r="A74" s="4" t="s">
        <v>29</v>
      </c>
      <c r="F74" s="31">
        <f>F70+F73</f>
        <v>19316.760000000002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5.3</v>
      </c>
      <c r="E77" t="s">
        <v>14</v>
      </c>
      <c r="F77" s="11">
        <f>B77*D77</f>
        <v>18380.399999999998</v>
      </c>
    </row>
    <row r="78" spans="1:6" ht="12.75">
      <c r="A78" s="4" t="s">
        <v>31</v>
      </c>
      <c r="F78" s="8">
        <f>SUM(F77)</f>
        <v>18380.399999999998</v>
      </c>
    </row>
    <row r="79" spans="1:6" ht="12.75">
      <c r="A79" s="59" t="s">
        <v>77</v>
      </c>
      <c r="B79" s="55"/>
      <c r="C79" s="55"/>
      <c r="D79" s="58">
        <v>2.12</v>
      </c>
      <c r="E79" s="55"/>
      <c r="F79" s="60">
        <f>D79*E33</f>
        <v>7352.160000000001</v>
      </c>
    </row>
    <row r="80" spans="1:6" ht="12.75">
      <c r="A80" s="1" t="s">
        <v>32</v>
      </c>
      <c r="B80" s="1"/>
      <c r="F80" s="31">
        <f>F52+F56+F68+F74+F78+F79</f>
        <v>92968.32044711529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5392.162585932686</v>
      </c>
    </row>
    <row r="82" spans="1:6" ht="12.75">
      <c r="A82" s="1"/>
      <c r="B82" s="35" t="s">
        <v>126</v>
      </c>
      <c r="C82" s="35"/>
      <c r="D82" s="1"/>
      <c r="E82" s="52"/>
      <c r="F82" s="53">
        <f>7160.94+8258.58</f>
        <v>15419.52</v>
      </c>
    </row>
    <row r="83" spans="1:6" ht="12.75">
      <c r="A83" s="1"/>
      <c r="B83" s="35" t="s">
        <v>127</v>
      </c>
      <c r="C83" s="35"/>
      <c r="D83" s="1"/>
      <c r="E83" s="52"/>
      <c r="F83" s="53">
        <f>422.29+431.3</f>
        <v>853.59</v>
      </c>
    </row>
    <row r="84" spans="1:6" ht="12.75">
      <c r="A84" s="1"/>
      <c r="B84" s="35" t="s">
        <v>128</v>
      </c>
      <c r="C84" s="35"/>
      <c r="D84" s="1"/>
      <c r="E84" s="52"/>
      <c r="F84" s="53">
        <f>2333.17+2536.44</f>
        <v>4869.610000000001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119503.20303304798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45231</v>
      </c>
      <c r="C87" s="39">
        <v>-777773</v>
      </c>
      <c r="D87" s="43">
        <f>F44</f>
        <v>108920.73</v>
      </c>
      <c r="E87" s="43">
        <f>F85</f>
        <v>119503.20303304798</v>
      </c>
      <c r="F87" s="44">
        <f>C87+D87-E87</f>
        <v>-788355.473033048</v>
      </c>
    </row>
    <row r="89" spans="1:6" ht="13.5" thickBot="1">
      <c r="A89" t="s">
        <v>110</v>
      </c>
      <c r="C89" s="48" t="s">
        <v>134</v>
      </c>
      <c r="D89" s="8" t="s">
        <v>111</v>
      </c>
      <c r="E89" s="48">
        <v>44926</v>
      </c>
      <c r="F89" t="s">
        <v>112</v>
      </c>
    </row>
    <row r="90" spans="1:7" ht="13.5" thickBot="1">
      <c r="A90" t="s">
        <v>113</v>
      </c>
      <c r="F90" s="49">
        <f>E87</f>
        <v>119503.20303304798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2023-01-12T17:19:33Z</cp:lastPrinted>
  <dcterms:created xsi:type="dcterms:W3CDTF">2008-08-18T07:30:19Z</dcterms:created>
  <dcterms:modified xsi:type="dcterms:W3CDTF">2023-03-21T11:48:51Z</dcterms:modified>
  <cp:category/>
  <cp:version/>
  <cp:contentType/>
  <cp:contentStatus/>
</cp:coreProperties>
</file>