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<sst xmlns="http://schemas.openxmlformats.org/spreadsheetml/2006/main" count="164" uniqueCount="140">
  <si>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</si>
  <si>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</si>
  <si>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</si>
  <si>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</si>
  <si>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</si>
  <si>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</si>
  <si>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</si>
  <si>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</si>
  <si>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</si>
  <si>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</si>
  <si>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</si>
  <si>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</si>
  <si>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</si>
  <si>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</si>
  <si>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</si>
  <si>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</si>
  <si>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</si>
  <si>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</si>
  <si>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</si>
  <si>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</si>
  <si>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</si>
  <si>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</si>
  <si>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</si>
  <si>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</si>
  <si>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</si>
  <si>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</si>
  <si>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</si>
  <si>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</si>
  <si>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</si>
  <si>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</si>
  <si>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</si>
  <si>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</si>
  <si>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</si>
  <si>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</si>
  <si>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</si>
  <si>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 xml:space="preserve">   Учет затрат по текущему ремонту по ул. Белякова д.9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</si>
  <si>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</si>
  <si>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</si>
  <si>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</si>
  <si>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</si>
  <si>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</si>
  <si>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</si>
  <si>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</si>
  <si>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</si>
  <si>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</si>
  <si>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</si>
  <si>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</si>
  <si>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</si>
  <si>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</si>
  <si>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</si>
  <si>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</si>
  <si>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</si>
  <si>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</si>
  <si>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</si>
  <si>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</si>
  <si>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</si>
  <si>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</si>
  <si>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</si>
  <si>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</si>
  <si>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</si>
  <si>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</si>
  <si>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</si>
  <si>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</si>
  <si>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</si>
  <si>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</si>
  <si>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</si>
  <si>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</si>
  <si>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</si>
  <si>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</si>
  <si>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</si>
  <si>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</si>
  <si>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</si>
  <si>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</si>
  <si>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</si>
  <si>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</si>
  <si>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>Рязаньгоргаз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</si>
  <si>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</si>
  <si>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</si>
  <si>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</si>
  <si>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</si>
  <si>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</si>
  <si>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</si>
  <si>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</si>
  <si>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</si>
  <si>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</si>
  <si>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</si>
  <si>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</si>
  <si>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</si>
  <si>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</si>
  <si>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</si>
  <si>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</si>
  <si>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</si>
  <si>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</si>
  <si>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</si>
  <si>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</si>
  <si>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</si>
  <si>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</si>
  <si>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</si>
  <si>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</si>
  <si>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</si>
  <si>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</si>
  <si>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</si>
  <si>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</si>
  <si>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</si>
  <si>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</si>
  <si>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</si>
  <si>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</si>
  <si>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</si>
  <si>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</si>
  <si>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</si>
  <si>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</si>
  <si>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</si>
  <si>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</si>
  <si>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</si>
  <si>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</si>
  <si>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</si>
  <si>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</si>
  <si>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</si>
  <si>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</si>
  <si>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</si>
  <si>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</si>
  <si>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</si>
  <si>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</si>
  <si>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</si>
  <si>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</si>
  <si>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</si>
  <si>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</si>
  <si>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</si>
  <si>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</si>
  <si>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</si>
  <si>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rPr>
        <sz val="10"/>
        <rFont val="Arial Cyr"/>
        <family val="0"/>
      </rPr>
      <t>1.2 Арендаторы</t>
    </r>
    <r>
      <rPr>
        <sz val="9"/>
        <rFont val="Arial Cyr"/>
        <family val="0"/>
      </rPr>
      <t xml:space="preserve">        (почта,аптека,Абрамова,С.Банк.спарк,комстар,ростелеком.)   </t>
    </r>
    <r>
      <rPr>
        <sz val="8"/>
        <rFont val="Arial Cyr"/>
        <family val="0"/>
      </rPr>
      <t xml:space="preserve">                       </t>
    </r>
  </si>
  <si>
    <t>2021г.</t>
  </si>
  <si>
    <t>ост.на 01.05</t>
  </si>
  <si>
    <t>апреля</t>
  </si>
  <si>
    <t>за   март-апрель  2022 г.</t>
  </si>
  <si>
    <t>смена ламп (7шт) п-д3</t>
  </si>
  <si>
    <t>лампа</t>
  </si>
  <si>
    <t>7шт</t>
  </si>
  <si>
    <t>смена ламп (5шт) п-д1,3</t>
  </si>
  <si>
    <t>5шт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</si>
</sst>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"/>
    <numFmt numFmtId="187" formatCode="0.0000000"/>
    <numFmt numFmtId="188" formatCode="0.0%"/>
    <numFmt numFmtId="189" formatCode="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6" xfId="0" applyBorder="1" applyAlignment="1">
      <alignment horizontal="righ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ont="1" applyFill="1" applyAlignment="1">
      <alignment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ont="1" applyFill="1" applyAlignment="1">
      <alignment horizontal="center"/>
    </xf>
    <xf numFmtId="2" fontId="0" fillId="32" borderId="0" xfId="0" applyNumberFormat="1" applyFont="1" applyFill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22">
      <selection activeCell="M48" sqref="M48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37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35</v>
      </c>
    </row>
    <row r="2" spans="3:11" ht="12.75">
      <c r="C2" s="1" t="s">
        <v>85</v>
      </c>
      <c r="D2" s="8">
        <v>3.4</v>
      </c>
      <c r="K2" s="5" t="s">
        <v>134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133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51">
        <f>L6*160.174*1.302</f>
        <v>0</v>
      </c>
    </row>
    <row r="7" spans="2:13" ht="12.75">
      <c r="B7" t="s">
        <v>89</v>
      </c>
      <c r="C7" s="1" t="s">
        <v>90</v>
      </c>
      <c r="D7" s="8">
        <v>9</v>
      </c>
      <c r="J7" s="14">
        <v>2</v>
      </c>
      <c r="K7" s="14" t="s">
        <v>44</v>
      </c>
      <c r="L7" s="14"/>
      <c r="M7" s="51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51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51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51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51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51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5.14</v>
      </c>
      <c r="M13" s="51">
        <f t="shared" si="0"/>
        <v>1071.92925672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51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51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5.14</v>
      </c>
      <c r="M16" s="51">
        <f t="shared" si="0"/>
        <v>1071.92925672</v>
      </c>
    </row>
    <row r="17" spans="5:13" ht="12.75">
      <c r="E17" t="s">
        <v>99</v>
      </c>
      <c r="J17" s="15" t="s">
        <v>54</v>
      </c>
      <c r="K17" s="26" t="s">
        <v>82</v>
      </c>
      <c r="L17" s="21">
        <v>7.5</v>
      </c>
      <c r="M17" s="51">
        <f t="shared" si="0"/>
        <v>1564.09911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1.35</v>
      </c>
      <c r="M18" s="51">
        <f t="shared" si="0"/>
        <v>281.53783980000003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51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19.630000000000003</v>
      </c>
      <c r="M20" s="34">
        <f>SUM(M6:M19)</f>
        <v>4093.7687372400005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51">
        <f>0.07*7.1</f>
        <v>0.497</v>
      </c>
      <c r="M24" s="33">
        <f aca="true" t="shared" si="1" ref="M24:M41">L24*160.174*1.302*1.15</f>
        <v>119.1947795094</v>
      </c>
    </row>
    <row r="25" spans="1:13" ht="12.75">
      <c r="A25" t="s">
        <v>106</v>
      </c>
      <c r="J25" s="20">
        <v>2</v>
      </c>
      <c r="K25" s="20" t="s">
        <v>138</v>
      </c>
      <c r="L25" s="25">
        <f>0.05*7.1</f>
        <v>0.355</v>
      </c>
      <c r="M25" s="33">
        <f t="shared" si="1"/>
        <v>85.13912822099999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/>
      <c r="L27" s="51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51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3670.7</v>
      </c>
      <c r="F33" t="s">
        <v>74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1286.7</v>
      </c>
      <c r="F34" t="s">
        <v>74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415.9</v>
      </c>
      <c r="F36" t="s">
        <v>74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>
        <v>16</v>
      </c>
      <c r="K39" s="20"/>
      <c r="L39" s="25"/>
      <c r="M39" s="33">
        <f t="shared" si="1"/>
        <v>0</v>
      </c>
    </row>
    <row r="40" spans="1:13" ht="12.75">
      <c r="A40" s="2" t="s">
        <v>6</v>
      </c>
      <c r="F40" s="5">
        <f>84683.01-561.03</f>
        <v>84121.98</v>
      </c>
      <c r="J40" s="20">
        <v>17</v>
      </c>
      <c r="K40" s="20"/>
      <c r="L40" s="25"/>
      <c r="M40" s="33">
        <f t="shared" si="1"/>
        <v>0</v>
      </c>
    </row>
    <row r="41" spans="1:13" ht="12.75">
      <c r="A41" t="s">
        <v>7</v>
      </c>
      <c r="F41" s="5">
        <v>98255.94</v>
      </c>
      <c r="J41" s="20">
        <v>18</v>
      </c>
      <c r="K41" s="20"/>
      <c r="L41" s="25"/>
      <c r="M41" s="33">
        <f t="shared" si="1"/>
        <v>0</v>
      </c>
    </row>
    <row r="42" spans="2:13" ht="12.75">
      <c r="B42" t="s">
        <v>8</v>
      </c>
      <c r="F42" s="9">
        <f>F41/F40</f>
        <v>1.1680174432413504</v>
      </c>
      <c r="J42" s="20"/>
      <c r="K42" s="30" t="s">
        <v>58</v>
      </c>
      <c r="L42" s="28">
        <f>SUM(L24:L41)</f>
        <v>0.852</v>
      </c>
      <c r="M42" s="35">
        <f>SUM(M24:M41)</f>
        <v>204.3339077304</v>
      </c>
    </row>
    <row r="43" spans="1:11" ht="22.5" customHeight="1">
      <c r="A43" s="67" t="s">
        <v>130</v>
      </c>
      <c r="B43" s="68"/>
      <c r="C43" s="68"/>
      <c r="D43" s="68"/>
      <c r="E43" s="68"/>
      <c r="F43" s="11">
        <f>(99.9+232.9+107.7+37.5+174.78+57.6)*13.79+(250+250+400)</f>
        <v>10696.1402</v>
      </c>
      <c r="K43" s="1" t="s">
        <v>62</v>
      </c>
    </row>
    <row r="44" spans="1:13" ht="12.75">
      <c r="A44" s="3" t="s">
        <v>9</v>
      </c>
      <c r="B44" s="3"/>
      <c r="C44" s="3"/>
      <c r="D44" s="3"/>
      <c r="E44" s="1"/>
      <c r="F44" s="32">
        <f>F41+F43</f>
        <v>108952.0802</v>
      </c>
      <c r="J44" s="22" t="s">
        <v>36</v>
      </c>
      <c r="K44" s="22"/>
      <c r="L44" s="22" t="s">
        <v>63</v>
      </c>
      <c r="M44" s="22" t="s">
        <v>42</v>
      </c>
    </row>
    <row r="45" spans="6:13" ht="12.75">
      <c r="F45" s="5"/>
      <c r="J45" s="23" t="s">
        <v>37</v>
      </c>
      <c r="K45" s="23" t="s">
        <v>38</v>
      </c>
      <c r="L45" s="23"/>
      <c r="M45" s="23" t="s">
        <v>64</v>
      </c>
    </row>
    <row r="46" spans="2:13" ht="12.75">
      <c r="B46" s="1" t="s">
        <v>10</v>
      </c>
      <c r="C46" s="1"/>
      <c r="J46" s="45">
        <v>1</v>
      </c>
      <c r="K46" s="43" t="s">
        <v>136</v>
      </c>
      <c r="L46" s="23" t="s">
        <v>137</v>
      </c>
      <c r="M46" s="59">
        <f>7*13.6</f>
        <v>95.2</v>
      </c>
    </row>
    <row r="47" spans="10:13" ht="12.75">
      <c r="J47" s="45">
        <v>2</v>
      </c>
      <c r="K47" s="43" t="s">
        <v>136</v>
      </c>
      <c r="L47" s="23" t="s">
        <v>139</v>
      </c>
      <c r="M47" s="23">
        <f>5*13.6</f>
        <v>68</v>
      </c>
    </row>
    <row r="48" spans="1:13" ht="12.75">
      <c r="A48" s="4" t="s">
        <v>11</v>
      </c>
      <c r="B48" s="4"/>
      <c r="C48" s="4"/>
      <c r="D48" s="4"/>
      <c r="E48" s="4"/>
      <c r="F48" s="4"/>
      <c r="J48" s="45">
        <v>3</v>
      </c>
      <c r="K48" s="43"/>
      <c r="L48" s="23"/>
      <c r="M48" s="59"/>
    </row>
    <row r="49" spans="1:13" ht="12.75">
      <c r="A49" t="s">
        <v>12</v>
      </c>
      <c r="F49" s="11">
        <f>(7956+8354)*1.302</f>
        <v>21235.62</v>
      </c>
      <c r="J49" s="45">
        <v>4</v>
      </c>
      <c r="K49" s="43"/>
      <c r="L49" s="23"/>
      <c r="M49" s="23"/>
    </row>
    <row r="50" spans="1:13" ht="12.75">
      <c r="A50" s="6" t="s">
        <v>15</v>
      </c>
      <c r="F50" s="11">
        <f>(2182+2291)*1.302</f>
        <v>5823.8460000000005</v>
      </c>
      <c r="J50" s="45">
        <v>5</v>
      </c>
      <c r="K50" s="43"/>
      <c r="L50" s="23"/>
      <c r="M50" s="23"/>
    </row>
    <row r="51" spans="1:13" ht="12.75">
      <c r="A51" s="60" t="s">
        <v>83</v>
      </c>
      <c r="B51" s="57"/>
      <c r="C51" s="61"/>
      <c r="D51" s="61"/>
      <c r="E51" s="65">
        <v>0</v>
      </c>
      <c r="F51" s="66">
        <f>E51*E33</f>
        <v>0</v>
      </c>
      <c r="J51" s="45">
        <v>6</v>
      </c>
      <c r="K51" s="43"/>
      <c r="L51" s="23"/>
      <c r="M51" s="23"/>
    </row>
    <row r="52" spans="1:13" ht="12.75">
      <c r="A52" s="4" t="s">
        <v>33</v>
      </c>
      <c r="D52" s="5"/>
      <c r="F52" s="32">
        <f>F49+F50+F51</f>
        <v>27059.466</v>
      </c>
      <c r="J52" s="46">
        <v>7</v>
      </c>
      <c r="K52" s="43"/>
      <c r="L52" s="25"/>
      <c r="M52" s="51"/>
    </row>
    <row r="53" spans="1:13" ht="12.75">
      <c r="A53" s="4" t="s">
        <v>16</v>
      </c>
      <c r="D53" s="5"/>
      <c r="J53" s="46">
        <v>8</v>
      </c>
      <c r="K53" s="43"/>
      <c r="L53" s="25"/>
      <c r="M53" s="25"/>
    </row>
    <row r="54" spans="1:13" ht="12.75">
      <c r="A54" t="s">
        <v>73</v>
      </c>
      <c r="C54" s="13"/>
      <c r="D54" s="50">
        <v>0</v>
      </c>
      <c r="E54" s="13" t="s">
        <v>14</v>
      </c>
      <c r="F54" s="11">
        <f>E33*D54</f>
        <v>0</v>
      </c>
      <c r="J54" s="46">
        <v>9</v>
      </c>
      <c r="K54" s="44"/>
      <c r="L54" s="25"/>
      <c r="M54" s="25"/>
    </row>
    <row r="55" spans="1:13" ht="12.75">
      <c r="A55" t="s">
        <v>79</v>
      </c>
      <c r="B55">
        <v>1286.7</v>
      </c>
      <c r="C55" t="s">
        <v>13</v>
      </c>
      <c r="D55" s="5">
        <v>0.5</v>
      </c>
      <c r="E55" t="s">
        <v>14</v>
      </c>
      <c r="F55" s="11">
        <f>B55*D55</f>
        <v>643.35</v>
      </c>
      <c r="J55" s="46">
        <v>10</v>
      </c>
      <c r="K55" s="44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643.35</v>
      </c>
      <c r="J56" s="46">
        <v>11</v>
      </c>
      <c r="K56" s="44"/>
      <c r="L56" s="25"/>
      <c r="M56" s="25"/>
    </row>
    <row r="57" spans="1:13" ht="12.75">
      <c r="A57" s="4" t="s">
        <v>18</v>
      </c>
      <c r="B57" s="4"/>
      <c r="J57" s="46">
        <v>12</v>
      </c>
      <c r="K57" s="44"/>
      <c r="L57" s="25"/>
      <c r="M57" s="25"/>
    </row>
    <row r="58" spans="1:13" ht="12.75">
      <c r="A58" t="s">
        <v>19</v>
      </c>
      <c r="C58">
        <v>598737</v>
      </c>
      <c r="D58">
        <v>224780.8</v>
      </c>
      <c r="E58">
        <v>3670.7</v>
      </c>
      <c r="F58" s="36">
        <f>C58/D58*E58</f>
        <v>9777.453883516742</v>
      </c>
      <c r="J58" s="46">
        <v>13</v>
      </c>
      <c r="K58" s="44"/>
      <c r="L58" s="25"/>
      <c r="M58" s="25"/>
    </row>
    <row r="59" spans="1:13" ht="12.75">
      <c r="A59" t="s">
        <v>20</v>
      </c>
      <c r="F59" s="36">
        <f>M20</f>
        <v>4093.7687372400005</v>
      </c>
      <c r="J59" s="46">
        <v>14</v>
      </c>
      <c r="K59" s="44"/>
      <c r="L59" s="25"/>
      <c r="M59" s="25"/>
    </row>
    <row r="60" spans="1:13" ht="12.75">
      <c r="A60" t="s">
        <v>21</v>
      </c>
      <c r="F60" s="11">
        <f>M42</f>
        <v>204.3339077304</v>
      </c>
      <c r="J60" s="46">
        <v>15</v>
      </c>
      <c r="K60" s="44"/>
      <c r="L60" s="25"/>
      <c r="M60" s="25"/>
    </row>
    <row r="61" spans="1:13" ht="12.75">
      <c r="A61" t="s">
        <v>70</v>
      </c>
      <c r="F61" s="5">
        <f>1*600*1.302</f>
        <v>781.2</v>
      </c>
      <c r="J61" s="46">
        <v>16</v>
      </c>
      <c r="K61" s="44"/>
      <c r="L61" s="25"/>
      <c r="M61" s="25"/>
    </row>
    <row r="62" spans="1:13" ht="12.75">
      <c r="A62" t="s">
        <v>22</v>
      </c>
      <c r="F62" s="5">
        <f>M82</f>
        <v>163.2</v>
      </c>
      <c r="J62" s="46">
        <v>17</v>
      </c>
      <c r="K62" s="44"/>
      <c r="L62" s="25"/>
      <c r="M62" s="25"/>
    </row>
    <row r="63" spans="1:13" ht="12.75">
      <c r="A63" t="s">
        <v>23</v>
      </c>
      <c r="F63" s="5"/>
      <c r="J63" s="46">
        <v>18</v>
      </c>
      <c r="K63" s="44"/>
      <c r="L63" s="25"/>
      <c r="M63" s="25"/>
    </row>
    <row r="64" spans="1:13" ht="12.75">
      <c r="A64" t="s">
        <v>24</v>
      </c>
      <c r="F64" s="5"/>
      <c r="J64" s="46">
        <v>19</v>
      </c>
      <c r="K64" s="44"/>
      <c r="L64" s="25"/>
      <c r="M64" s="25"/>
    </row>
    <row r="65" spans="2:13" ht="12.75">
      <c r="B65">
        <v>3670.7</v>
      </c>
      <c r="C65" t="s">
        <v>13</v>
      </c>
      <c r="D65" s="11">
        <v>0.62</v>
      </c>
      <c r="E65" t="s">
        <v>14</v>
      </c>
      <c r="F65" s="11">
        <f>B65*D65</f>
        <v>2275.834</v>
      </c>
      <c r="J65" s="46">
        <v>20</v>
      </c>
      <c r="K65" s="44"/>
      <c r="L65" s="25"/>
      <c r="M65" s="25"/>
    </row>
    <row r="66" spans="1:13" ht="12.75">
      <c r="A66" s="57" t="s">
        <v>75</v>
      </c>
      <c r="B66" s="57"/>
      <c r="C66" s="57"/>
      <c r="D66" s="58"/>
      <c r="E66" s="57"/>
      <c r="F66" s="58">
        <v>0</v>
      </c>
      <c r="J66" s="46">
        <v>21</v>
      </c>
      <c r="K66" s="44"/>
      <c r="L66" s="25"/>
      <c r="M66" s="25"/>
    </row>
    <row r="67" spans="1:13" ht="12.75">
      <c r="A67" s="57" t="s">
        <v>84</v>
      </c>
      <c r="B67" s="57"/>
      <c r="C67" s="57"/>
      <c r="D67" s="58">
        <v>0</v>
      </c>
      <c r="E67" s="57"/>
      <c r="F67" s="58">
        <f>D67*E33</f>
        <v>0</v>
      </c>
      <c r="J67" s="46">
        <v>22</v>
      </c>
      <c r="K67" s="44"/>
      <c r="L67" s="25"/>
      <c r="M67" s="25"/>
    </row>
    <row r="68" spans="1:13" ht="12.75">
      <c r="A68" s="4" t="s">
        <v>25</v>
      </c>
      <c r="B68" s="10"/>
      <c r="C68" s="10"/>
      <c r="F68" s="32">
        <f>SUM(F58:F67)</f>
        <v>17295.790528487145</v>
      </c>
      <c r="J68" s="46">
        <v>23</v>
      </c>
      <c r="K68" s="44"/>
      <c r="L68" s="25"/>
      <c r="M68" s="25"/>
    </row>
    <row r="69" spans="1:13" ht="12.75">
      <c r="A69" s="4" t="s">
        <v>26</v>
      </c>
      <c r="F69" s="5"/>
      <c r="J69" s="46">
        <v>24</v>
      </c>
      <c r="K69" s="44"/>
      <c r="L69" s="25"/>
      <c r="M69" s="25"/>
    </row>
    <row r="70" spans="1:13" ht="12.75">
      <c r="A70" t="s">
        <v>27</v>
      </c>
      <c r="B70">
        <v>3670.7</v>
      </c>
      <c r="C70" s="5" t="s">
        <v>13</v>
      </c>
      <c r="D70" s="5">
        <v>0.4</v>
      </c>
      <c r="E70" t="s">
        <v>14</v>
      </c>
      <c r="F70" s="11">
        <f>B70*D70</f>
        <v>1468.28</v>
      </c>
      <c r="J70" s="46">
        <v>25</v>
      </c>
      <c r="K70" s="44"/>
      <c r="L70" s="25"/>
      <c r="M70" s="25"/>
    </row>
    <row r="71" spans="1:13" ht="12.75">
      <c r="A71" t="s">
        <v>28</v>
      </c>
      <c r="F71" s="5"/>
      <c r="J71" s="46">
        <v>26</v>
      </c>
      <c r="K71" s="44"/>
      <c r="L71" s="25"/>
      <c r="M71" s="25"/>
    </row>
    <row r="72" spans="1:13" ht="12.75">
      <c r="A72" s="7" t="s">
        <v>71</v>
      </c>
      <c r="F72" s="5"/>
      <c r="J72" s="46">
        <v>27</v>
      </c>
      <c r="K72" s="44"/>
      <c r="L72" s="25"/>
      <c r="M72" s="25"/>
    </row>
    <row r="73" spans="2:13" ht="12.75">
      <c r="B73">
        <v>3670.7</v>
      </c>
      <c r="C73" t="s">
        <v>13</v>
      </c>
      <c r="D73" s="11">
        <v>2.54</v>
      </c>
      <c r="E73" t="s">
        <v>14</v>
      </c>
      <c r="F73" s="5">
        <f>B73*D73</f>
        <v>9323.578</v>
      </c>
      <c r="J73" s="46">
        <v>28</v>
      </c>
      <c r="K73" s="44"/>
      <c r="L73" s="25"/>
      <c r="M73" s="25"/>
    </row>
    <row r="74" spans="1:13" ht="12.75">
      <c r="A74" s="10" t="s">
        <v>29</v>
      </c>
      <c r="F74" s="8">
        <f>F70+F73</f>
        <v>10791.858</v>
      </c>
      <c r="J74" s="46">
        <v>29</v>
      </c>
      <c r="K74" s="44"/>
      <c r="L74" s="25"/>
      <c r="M74" s="25"/>
    </row>
    <row r="75" spans="1:13" ht="12.75">
      <c r="A75" s="4" t="s">
        <v>30</v>
      </c>
      <c r="J75" s="46">
        <v>30</v>
      </c>
      <c r="K75" s="44"/>
      <c r="L75" s="25"/>
      <c r="M75" s="25"/>
    </row>
    <row r="76" spans="1:13" ht="12.75">
      <c r="A76" s="7" t="s">
        <v>72</v>
      </c>
      <c r="B76" s="7"/>
      <c r="C76" s="7"/>
      <c r="D76" s="7"/>
      <c r="E76" s="7"/>
      <c r="F76" s="7"/>
      <c r="J76" s="46">
        <v>31</v>
      </c>
      <c r="K76" s="44"/>
      <c r="L76" s="25"/>
      <c r="M76" s="25"/>
    </row>
    <row r="77" spans="2:13" ht="12.75">
      <c r="B77">
        <v>3670.7</v>
      </c>
      <c r="C77" t="s">
        <v>13</v>
      </c>
      <c r="D77" s="11">
        <v>4.8</v>
      </c>
      <c r="E77" t="s">
        <v>14</v>
      </c>
      <c r="F77" s="11">
        <f>B77*D77</f>
        <v>17619.359999999997</v>
      </c>
      <c r="J77" s="46">
        <v>32</v>
      </c>
      <c r="K77" s="44"/>
      <c r="L77" s="25"/>
      <c r="M77" s="25"/>
    </row>
    <row r="78" spans="1:13" ht="12.75">
      <c r="A78" s="62" t="s">
        <v>31</v>
      </c>
      <c r="B78" s="57"/>
      <c r="C78" s="57"/>
      <c r="D78" s="57"/>
      <c r="E78" s="57"/>
      <c r="F78" s="63">
        <f>SUM(F77)</f>
        <v>17619.359999999997</v>
      </c>
      <c r="J78" s="46">
        <v>33</v>
      </c>
      <c r="K78" s="44"/>
      <c r="L78" s="25"/>
      <c r="M78" s="25"/>
    </row>
    <row r="79" spans="1:13" ht="12.75">
      <c r="A79" s="62" t="s">
        <v>78</v>
      </c>
      <c r="B79" s="57"/>
      <c r="C79" s="57"/>
      <c r="D79" s="64">
        <v>0</v>
      </c>
      <c r="E79" s="57"/>
      <c r="F79" s="63">
        <f>D79*E33</f>
        <v>0</v>
      </c>
      <c r="J79" s="46">
        <v>34</v>
      </c>
      <c r="K79" s="44"/>
      <c r="L79" s="25"/>
      <c r="M79" s="25"/>
    </row>
    <row r="80" spans="1:13" ht="12.75">
      <c r="A80" s="1" t="s">
        <v>32</v>
      </c>
      <c r="B80" s="1"/>
      <c r="F80" s="32">
        <f>F52+F56+F68+F74+F78+F79</f>
        <v>73409.82452848714</v>
      </c>
      <c r="J80" s="46">
        <v>35</v>
      </c>
      <c r="K80" s="44"/>
      <c r="L80" s="25"/>
      <c r="M80" s="25"/>
    </row>
    <row r="81" spans="1:13" ht="12.75">
      <c r="A81" s="1" t="s">
        <v>76</v>
      </c>
      <c r="B81" s="37"/>
      <c r="C81" s="37">
        <v>0.058</v>
      </c>
      <c r="D81" s="1"/>
      <c r="E81" s="1"/>
      <c r="F81" s="32">
        <f>F80*5.8%</f>
        <v>4257.769822652253</v>
      </c>
      <c r="I81" s="7"/>
      <c r="J81" s="46">
        <v>36</v>
      </c>
      <c r="K81" s="44"/>
      <c r="L81" s="25"/>
      <c r="M81" s="25"/>
    </row>
    <row r="82" spans="1:13" ht="12.75">
      <c r="A82" s="1"/>
      <c r="B82" s="37" t="s">
        <v>127</v>
      </c>
      <c r="C82" s="37"/>
      <c r="D82" s="1"/>
      <c r="E82" s="55"/>
      <c r="F82" s="56">
        <f>411.48+0</f>
        <v>411.48</v>
      </c>
      <c r="I82" s="7"/>
      <c r="J82" s="20"/>
      <c r="K82" s="20"/>
      <c r="L82" s="31" t="s">
        <v>65</v>
      </c>
      <c r="M82" s="28">
        <f>SUM(M46:M81)</f>
        <v>163.2</v>
      </c>
    </row>
    <row r="83" spans="1:9" ht="12.75">
      <c r="A83" s="1"/>
      <c r="B83" s="37" t="s">
        <v>128</v>
      </c>
      <c r="C83" s="37"/>
      <c r="D83" s="1"/>
      <c r="E83" s="55"/>
      <c r="F83" s="56">
        <f>2*293.7</f>
        <v>587.4</v>
      </c>
      <c r="I83" s="7"/>
    </row>
    <row r="84" spans="1:9" ht="12.75">
      <c r="A84" s="1"/>
      <c r="B84" s="37" t="s">
        <v>129</v>
      </c>
      <c r="C84" s="37"/>
      <c r="D84" s="1"/>
      <c r="E84" s="55"/>
      <c r="F84" s="56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7">
        <f>F80+F81+F82+F83+F84</f>
        <v>78666.47435113938</v>
      </c>
    </row>
    <row r="86" spans="2:6" ht="12.75">
      <c r="B86" s="39" t="s">
        <v>66</v>
      </c>
      <c r="C86" s="40" t="s">
        <v>67</v>
      </c>
      <c r="D86" s="22" t="s">
        <v>68</v>
      </c>
      <c r="E86" s="22" t="s">
        <v>69</v>
      </c>
      <c r="F86" s="38" t="s">
        <v>132</v>
      </c>
    </row>
    <row r="87" spans="1:6" ht="12.75">
      <c r="A87" s="13"/>
      <c r="B87" s="41">
        <v>44621</v>
      </c>
      <c r="C87" s="42">
        <v>281767</v>
      </c>
      <c r="D87" s="48">
        <f>F44</f>
        <v>108952.0802</v>
      </c>
      <c r="E87" s="48">
        <f>F85</f>
        <v>78666.47435113938</v>
      </c>
      <c r="F87" s="49">
        <f>C87+D87-E87</f>
        <v>312052.6058488606</v>
      </c>
    </row>
    <row r="89" spans="1:6" ht="13.5" thickBot="1">
      <c r="A89" t="s">
        <v>111</v>
      </c>
      <c r="C89" s="53">
        <v>44621</v>
      </c>
      <c r="D89" s="8" t="s">
        <v>112</v>
      </c>
      <c r="E89" s="53">
        <v>44681</v>
      </c>
      <c r="F89" t="s">
        <v>113</v>
      </c>
    </row>
    <row r="90" spans="1:7" ht="13.5" thickBot="1">
      <c r="A90" t="s">
        <v>114</v>
      </c>
      <c r="F90" s="54">
        <f>E87</f>
        <v>78666.47435113938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mergeCells count="1">
    <mergeCell ref="A43:E4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2017-08-21T12:45:18Z</cp:lastPrinted>
  <dcterms:created xsi:type="dcterms:W3CDTF">2008-08-18T07:30:19Z</dcterms:created>
  <dcterms:modified xsi:type="dcterms:W3CDTF">2022-06-14T12:55:20Z</dcterms:modified>
  <cp:category/>
  <cp:version/>
  <cp:contentType/>
  <cp:contentStatus/>
</cp:coreProperties>
</file>