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<sst xmlns="http://schemas.openxmlformats.org/spreadsheetml/2006/main" count="169" uniqueCount="147">
  <si>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</si>
  <si>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</si>
  <si>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</si>
  <si>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</si>
  <si>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</si>
  <si>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</si>
  <si>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</si>
  <si>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</si>
  <si>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</si>
  <si>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</si>
  <si>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</si>
  <si>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</si>
  <si>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</si>
  <si>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</si>
  <si>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</si>
  <si>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</si>
  <si>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</si>
  <si>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</si>
  <si>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</si>
  <si>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</si>
  <si>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</si>
  <si>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</si>
  <si>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</si>
  <si>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</si>
  <si>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</si>
  <si>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</si>
  <si>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</si>
  <si>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</si>
  <si>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</si>
  <si>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</si>
  <si>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</si>
  <si>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</si>
  <si>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</si>
  <si>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</si>
  <si>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</si>
  <si>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</si>
  <si>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</si>
  <si>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</si>
  <si>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</si>
  <si>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</si>
  <si>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</si>
  <si>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</si>
  <si>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</si>
  <si>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</si>
  <si>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</si>
  <si>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</si>
  <si>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</si>
  <si>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</si>
  <si>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</si>
  <si>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</si>
  <si>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</si>
  <si>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</si>
  <si>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</si>
  <si>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</si>
  <si>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</si>
  <si>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</si>
  <si>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</si>
  <si>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</si>
  <si>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</si>
  <si>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</si>
  <si>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</si>
  <si>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</si>
  <si>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</si>
  <si>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</si>
  <si>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д.24</t>
  </si>
  <si>
    <t>остаток</t>
  </si>
  <si>
    <t>на</t>
  </si>
  <si>
    <t>поступило</t>
  </si>
  <si>
    <t>израсх.</t>
  </si>
  <si>
    <t>м2</t>
  </si>
  <si>
    <t xml:space="preserve"> ИТОГО по 3 разделу</t>
  </si>
  <si>
    <t xml:space="preserve"> ИТОГО по 2 разделу</t>
  </si>
  <si>
    <t>4) Аварийные заявки</t>
  </si>
  <si>
    <t>(з/пл. мастеров, ЕСН, услуги сбербанка)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</si>
  <si>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</si>
  <si>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</si>
  <si>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</si>
  <si>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</si>
  <si>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</si>
  <si>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</si>
  <si>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</si>
  <si>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</si>
  <si>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</si>
  <si>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</si>
  <si>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</si>
  <si>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</si>
  <si>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</si>
  <si>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</si>
  <si>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</si>
  <si>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</si>
  <si>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</si>
  <si>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</si>
  <si>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</si>
  <si>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</si>
  <si>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</si>
  <si>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</si>
  <si>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</si>
  <si>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</si>
  <si>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</si>
  <si>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</si>
  <si>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</si>
  <si>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</si>
  <si>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</si>
  <si>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</si>
  <si>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</si>
  <si>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</si>
  <si>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</si>
  <si>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</si>
  <si>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</si>
  <si>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</si>
  <si>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</si>
  <si>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</si>
  <si>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</si>
  <si>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</si>
  <si>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</si>
  <si>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</si>
  <si>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</si>
  <si>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</si>
  <si>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</si>
  <si>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</si>
  <si>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</si>
  <si>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</si>
  <si>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</si>
  <si>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</si>
  <si>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</si>
  <si>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</si>
  <si>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</si>
  <si>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</si>
  <si>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</si>
  <si>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</si>
  <si>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Горгаз (техобслуживание и ремонт)</t>
  </si>
  <si>
    <t>2021г.</t>
  </si>
  <si>
    <t>ост.на 01.05</t>
  </si>
  <si>
    <t>апреля</t>
  </si>
  <si>
    <t>за   март-апрель  2022 г.</t>
  </si>
  <si>
    <t>спил и разделка дерева</t>
  </si>
  <si>
    <t>смена ламп (6шт) п-д5</t>
  </si>
  <si>
    <t>лампа</t>
  </si>
  <si>
    <t>6шт</t>
  </si>
  <si>
    <t>вн</t>
  </si>
  <si>
    <t>3шт</t>
  </si>
  <si>
    <t>смена автомата  (3шт)</t>
  </si>
  <si>
    <t>динрейка</t>
  </si>
  <si>
    <t>1шт</t>
  </si>
  <si>
    <t>провод</t>
  </si>
  <si>
    <t>7мп</t>
  </si>
  <si>
    <t>саморез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</si>
</sst>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0">
      <selection activeCell="F83" sqref="F83"/>
    </sheetView>
  </sheetViews>
  <sheetFormatPr defaultColWidth="9.00390625" defaultRowHeight="12.75"/>
  <cols>
    <col min="1" max="1" width="15.625" style="0" customWidth="1"/>
    <col min="3" max="3" width="11.875" style="0" customWidth="1"/>
    <col min="4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64</v>
      </c>
    </row>
    <row r="2" spans="3:11" ht="12.75">
      <c r="C2" s="1" t="s">
        <v>84</v>
      </c>
      <c r="D2" s="8">
        <v>3.4</v>
      </c>
      <c r="K2" s="5" t="s">
        <v>134</v>
      </c>
    </row>
    <row r="3" spans="1:13" ht="12.75">
      <c r="A3" t="s">
        <v>85</v>
      </c>
      <c r="J3" s="14" t="s">
        <v>34</v>
      </c>
      <c r="K3" s="29" t="s">
        <v>59</v>
      </c>
      <c r="L3" s="22" t="s">
        <v>37</v>
      </c>
      <c r="M3" s="22" t="s">
        <v>40</v>
      </c>
    </row>
    <row r="4" spans="1:13" ht="12.75">
      <c r="A4" t="s">
        <v>86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30</v>
      </c>
      <c r="F5" s="8" t="s">
        <v>133</v>
      </c>
      <c r="G5" s="8" t="s">
        <v>131</v>
      </c>
      <c r="J5" s="15"/>
      <c r="K5" s="15"/>
      <c r="L5" s="21" t="s">
        <v>39</v>
      </c>
      <c r="M5" s="21"/>
    </row>
    <row r="6" spans="1:13" ht="12.75">
      <c r="A6" t="s">
        <v>87</v>
      </c>
      <c r="J6" s="20">
        <v>1</v>
      </c>
      <c r="K6" s="20" t="s">
        <v>76</v>
      </c>
      <c r="L6" s="25">
        <v>2.61</v>
      </c>
      <c r="M6" s="45">
        <f>L6*160.174*1.302</f>
        <v>544.30649028</v>
      </c>
    </row>
    <row r="7" spans="2:13" ht="12.75">
      <c r="B7" t="s">
        <v>88</v>
      </c>
      <c r="C7" s="1" t="s">
        <v>89</v>
      </c>
      <c r="D7" s="8">
        <v>24</v>
      </c>
      <c r="J7" s="14">
        <v>2</v>
      </c>
      <c r="K7" s="14" t="s">
        <v>42</v>
      </c>
      <c r="L7" s="14"/>
      <c r="M7" s="45">
        <f aca="true" t="shared" si="0" ref="M7:M19">L7*160.174*1.302</f>
        <v>0</v>
      </c>
    </row>
    <row r="8" spans="10:13" ht="12.75">
      <c r="J8" s="15"/>
      <c r="K8" s="15" t="s">
        <v>43</v>
      </c>
      <c r="L8" s="21"/>
      <c r="M8" s="45">
        <f t="shared" si="0"/>
        <v>0</v>
      </c>
    </row>
    <row r="9" spans="1:13" ht="12.75">
      <c r="A9" t="s">
        <v>90</v>
      </c>
      <c r="J9" s="16"/>
      <c r="K9" s="16" t="s">
        <v>44</v>
      </c>
      <c r="L9" s="23"/>
      <c r="M9" s="45">
        <f t="shared" si="0"/>
        <v>0</v>
      </c>
    </row>
    <row r="10" spans="5:13" ht="12.75">
      <c r="E10" t="s">
        <v>91</v>
      </c>
      <c r="J10" s="15">
        <v>3</v>
      </c>
      <c r="K10" s="24" t="s">
        <v>45</v>
      </c>
      <c r="L10" s="21"/>
      <c r="M10" s="45">
        <f t="shared" si="0"/>
        <v>0</v>
      </c>
    </row>
    <row r="11" spans="5:13" ht="12.75">
      <c r="E11" t="s">
        <v>92</v>
      </c>
      <c r="J11" s="16"/>
      <c r="K11" s="18" t="s">
        <v>47</v>
      </c>
      <c r="L11" s="23">
        <v>0</v>
      </c>
      <c r="M11" s="45">
        <f t="shared" si="0"/>
        <v>0</v>
      </c>
    </row>
    <row r="12" spans="5:13" ht="12.75">
      <c r="E12" t="s">
        <v>93</v>
      </c>
      <c r="J12" s="14">
        <v>4</v>
      </c>
      <c r="K12" s="17" t="s">
        <v>46</v>
      </c>
      <c r="L12" s="22"/>
      <c r="M12" s="45">
        <f t="shared" si="0"/>
        <v>0</v>
      </c>
    </row>
    <row r="13" spans="5:13" ht="12.75">
      <c r="E13" t="s">
        <v>94</v>
      </c>
      <c r="J13" s="16"/>
      <c r="K13" s="18" t="s">
        <v>79</v>
      </c>
      <c r="L13" s="23">
        <v>3.74</v>
      </c>
      <c r="M13" s="45">
        <f t="shared" si="0"/>
        <v>779.9640895200001</v>
      </c>
    </row>
    <row r="14" spans="1:13" ht="12.75">
      <c r="A14" t="s">
        <v>95</v>
      </c>
      <c r="J14" s="20">
        <v>5</v>
      </c>
      <c r="K14" s="19" t="s">
        <v>48</v>
      </c>
      <c r="L14" s="25">
        <v>8</v>
      </c>
      <c r="M14" s="45">
        <f t="shared" si="0"/>
        <v>1668.3723840000002</v>
      </c>
    </row>
    <row r="15" spans="1:13" ht="12.75">
      <c r="A15" t="s">
        <v>96</v>
      </c>
      <c r="J15" s="14">
        <v>6</v>
      </c>
      <c r="K15" s="17" t="s">
        <v>49</v>
      </c>
      <c r="L15" s="22"/>
      <c r="M15" s="45">
        <f t="shared" si="0"/>
        <v>0</v>
      </c>
    </row>
    <row r="16" spans="5:13" ht="12.75">
      <c r="E16" t="s">
        <v>97</v>
      </c>
      <c r="J16" s="15" t="s">
        <v>50</v>
      </c>
      <c r="K16" s="26" t="s">
        <v>51</v>
      </c>
      <c r="L16" s="21">
        <v>1.87</v>
      </c>
      <c r="M16" s="45">
        <f t="shared" si="0"/>
        <v>389.98204476000006</v>
      </c>
    </row>
    <row r="17" spans="5:13" ht="12.75">
      <c r="E17" t="s">
        <v>98</v>
      </c>
      <c r="J17" s="15" t="s">
        <v>52</v>
      </c>
      <c r="K17" s="26" t="s">
        <v>81</v>
      </c>
      <c r="L17" s="21">
        <v>12.5</v>
      </c>
      <c r="M17" s="45">
        <f t="shared" si="0"/>
        <v>2606.8318500000005</v>
      </c>
    </row>
    <row r="18" spans="5:13" ht="12.75">
      <c r="E18" t="s">
        <v>99</v>
      </c>
      <c r="J18" s="15" t="s">
        <v>54</v>
      </c>
      <c r="K18" s="26" t="s">
        <v>53</v>
      </c>
      <c r="L18" s="21">
        <v>2.25</v>
      </c>
      <c r="M18" s="45">
        <f t="shared" si="0"/>
        <v>469.229733</v>
      </c>
    </row>
    <row r="19" spans="1:13" ht="12.75">
      <c r="A19" t="s">
        <v>100</v>
      </c>
      <c r="J19" s="16" t="s">
        <v>80</v>
      </c>
      <c r="K19" s="18" t="s">
        <v>55</v>
      </c>
      <c r="L19" s="23">
        <v>0.5</v>
      </c>
      <c r="M19" s="45">
        <f t="shared" si="0"/>
        <v>104.27327400000001</v>
      </c>
    </row>
    <row r="20" spans="1:13" ht="12.75">
      <c r="A20" t="s">
        <v>101</v>
      </c>
      <c r="J20" s="20"/>
      <c r="K20" s="27" t="s">
        <v>56</v>
      </c>
      <c r="L20" s="28">
        <f>SUM(L6:L19)</f>
        <v>31.47</v>
      </c>
      <c r="M20" s="34">
        <f>SUM(M6:M19)</f>
        <v>6562.959865560001</v>
      </c>
    </row>
    <row r="21" spans="1:11" ht="12.75">
      <c r="A21" t="s">
        <v>126</v>
      </c>
      <c r="K21" s="1" t="s">
        <v>57</v>
      </c>
    </row>
    <row r="22" spans="1:13" ht="12.75">
      <c r="A22" t="s">
        <v>102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103</v>
      </c>
      <c r="J23" s="23" t="s">
        <v>35</v>
      </c>
      <c r="K23" s="23" t="s">
        <v>36</v>
      </c>
      <c r="L23" s="23" t="s">
        <v>58</v>
      </c>
      <c r="M23" s="23" t="s">
        <v>41</v>
      </c>
    </row>
    <row r="24" spans="1:13" ht="12.75">
      <c r="A24" t="s">
        <v>104</v>
      </c>
      <c r="J24" s="20">
        <v>1</v>
      </c>
      <c r="K24" s="20" t="s">
        <v>135</v>
      </c>
      <c r="L24" s="45">
        <v>8.45</v>
      </c>
      <c r="M24" s="33">
        <f aca="true" t="shared" si="1" ref="M24:M38">L24*160.174*1.302*1.15</f>
        <v>2026.5510801899998</v>
      </c>
    </row>
    <row r="25" spans="1:13" ht="12.75">
      <c r="A25" t="s">
        <v>105</v>
      </c>
      <c r="J25" s="20">
        <v>2</v>
      </c>
      <c r="K25" s="20" t="s">
        <v>136</v>
      </c>
      <c r="L25" s="45">
        <f>0.06*7.1</f>
        <v>0.426</v>
      </c>
      <c r="M25" s="33">
        <f t="shared" si="1"/>
        <v>102.16695386519999</v>
      </c>
    </row>
    <row r="26" spans="1:13" ht="12.75">
      <c r="A26" t="s">
        <v>106</v>
      </c>
      <c r="J26" s="20">
        <v>3</v>
      </c>
      <c r="K26" s="20" t="s">
        <v>141</v>
      </c>
      <c r="L26" s="45">
        <f>3*2.04</f>
        <v>6.12</v>
      </c>
      <c r="M26" s="33">
        <f t="shared" si="1"/>
        <v>1467.7506048240002</v>
      </c>
    </row>
    <row r="27" spans="1:13" ht="12.75">
      <c r="A27" s="47" t="s">
        <v>107</v>
      </c>
      <c r="B27" s="47"/>
      <c r="C27" s="47"/>
      <c r="D27" s="47"/>
      <c r="E27" s="47"/>
      <c r="F27" s="47"/>
      <c r="G27" s="47"/>
      <c r="J27" s="20">
        <v>4</v>
      </c>
      <c r="K27" s="20"/>
      <c r="L27" s="45"/>
      <c r="M27" s="33">
        <f t="shared" si="1"/>
        <v>0</v>
      </c>
    </row>
    <row r="28" spans="1:13" ht="12.75">
      <c r="A28" t="s">
        <v>108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109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45"/>
      <c r="M32" s="33">
        <f t="shared" si="1"/>
        <v>0</v>
      </c>
    </row>
    <row r="33" spans="1:13" ht="12.75">
      <c r="A33" t="s">
        <v>1</v>
      </c>
      <c r="E33">
        <v>3422.5</v>
      </c>
      <c r="F33" t="s">
        <v>69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935.2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483.3</v>
      </c>
      <c r="J36" s="20">
        <v>13</v>
      </c>
      <c r="K36" s="20"/>
      <c r="L36" s="25"/>
      <c r="M36" s="33">
        <f t="shared" si="1"/>
        <v>0</v>
      </c>
    </row>
    <row r="37" spans="10:13" ht="12.75">
      <c r="J37" s="20">
        <v>14</v>
      </c>
      <c r="K37" s="20"/>
      <c r="L37" s="25"/>
      <c r="M37" s="33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33">
        <f t="shared" si="1"/>
        <v>0</v>
      </c>
    </row>
    <row r="39" spans="10:13" ht="12.75">
      <c r="J39" s="20"/>
      <c r="K39" s="30" t="s">
        <v>56</v>
      </c>
      <c r="L39" s="28">
        <f>SUM(L24:L38)</f>
        <v>14.995999999999999</v>
      </c>
      <c r="M39" s="34">
        <f>SUM(M24:M38)</f>
        <v>3596.4686388792</v>
      </c>
    </row>
    <row r="40" spans="1:11" ht="12.75">
      <c r="A40" s="2" t="s">
        <v>6</v>
      </c>
      <c r="F40" s="11">
        <f>76067.05-1533.23</f>
        <v>74533.82</v>
      </c>
      <c r="K40" s="1" t="s">
        <v>60</v>
      </c>
    </row>
    <row r="41" spans="1:13" ht="12.75">
      <c r="A41" t="s">
        <v>7</v>
      </c>
      <c r="F41" s="5">
        <v>103783.96</v>
      </c>
      <c r="J41" s="22" t="s">
        <v>34</v>
      </c>
      <c r="K41" s="22"/>
      <c r="L41" s="22" t="s">
        <v>61</v>
      </c>
      <c r="M41" s="22" t="s">
        <v>40</v>
      </c>
    </row>
    <row r="42" spans="2:13" ht="12.75">
      <c r="B42" t="s">
        <v>8</v>
      </c>
      <c r="F42" s="9">
        <f>F41/F40</f>
        <v>1.3924411763679896</v>
      </c>
      <c r="J42" s="23" t="s">
        <v>35</v>
      </c>
      <c r="K42" s="23" t="s">
        <v>36</v>
      </c>
      <c r="L42" s="23"/>
      <c r="M42" s="23" t="s">
        <v>62</v>
      </c>
    </row>
    <row r="43" spans="1:13" ht="12.75">
      <c r="A43" t="s">
        <v>125</v>
      </c>
      <c r="F43" s="5">
        <f>250+400+250</f>
        <v>900</v>
      </c>
      <c r="J43" s="20">
        <v>1</v>
      </c>
      <c r="K43" s="20" t="s">
        <v>137</v>
      </c>
      <c r="L43" s="25" t="s">
        <v>138</v>
      </c>
      <c r="M43" s="25">
        <f>6*13.6</f>
        <v>81.6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104683.96</v>
      </c>
      <c r="J44" s="20">
        <v>2</v>
      </c>
      <c r="K44" s="20" t="s">
        <v>139</v>
      </c>
      <c r="L44" s="25" t="s">
        <v>140</v>
      </c>
      <c r="M44" s="25">
        <f>3*354.4</f>
        <v>1063.1999999999998</v>
      </c>
    </row>
    <row r="45" spans="10:13" ht="12.75">
      <c r="J45" s="20">
        <v>3</v>
      </c>
      <c r="K45" s="20" t="s">
        <v>142</v>
      </c>
      <c r="L45" s="25" t="s">
        <v>143</v>
      </c>
      <c r="M45" s="25">
        <v>61.1</v>
      </c>
    </row>
    <row r="46" spans="2:13" ht="12.75">
      <c r="B46" s="1" t="s">
        <v>10</v>
      </c>
      <c r="C46" s="1"/>
      <c r="J46" s="20">
        <v>4</v>
      </c>
      <c r="K46" s="20" t="s">
        <v>144</v>
      </c>
      <c r="L46" s="25" t="s">
        <v>145</v>
      </c>
      <c r="M46" s="25">
        <v>10.7</v>
      </c>
    </row>
    <row r="47" spans="10:13" ht="12.75">
      <c r="J47" s="20">
        <v>5</v>
      </c>
      <c r="K47" s="20" t="s">
        <v>146</v>
      </c>
      <c r="L47" s="25" t="s">
        <v>140</v>
      </c>
      <c r="M47" s="25">
        <f>3*3.57</f>
        <v>10.709999999999999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6</v>
      </c>
      <c r="K48" s="20"/>
      <c r="L48" s="25"/>
      <c r="M48" s="25"/>
    </row>
    <row r="49" spans="1:13" ht="12.75">
      <c r="A49" t="s">
        <v>12</v>
      </c>
      <c r="F49" s="11">
        <f>(6396.08+8911.06)*1.302</f>
        <v>19929.89628</v>
      </c>
      <c r="J49" s="20">
        <v>7</v>
      </c>
      <c r="K49" s="20"/>
      <c r="L49" s="25"/>
      <c r="M49" s="25"/>
    </row>
    <row r="50" spans="1:13" ht="12.75">
      <c r="A50" s="6" t="s">
        <v>15</v>
      </c>
      <c r="F50" s="11">
        <f>(2727+2863)*1.302</f>
        <v>7278.18</v>
      </c>
      <c r="J50" s="20">
        <v>8</v>
      </c>
      <c r="K50" s="20"/>
      <c r="L50" s="25"/>
      <c r="M50" s="25"/>
    </row>
    <row r="51" spans="1:13" ht="12.75">
      <c r="A51" s="55" t="s">
        <v>82</v>
      </c>
      <c r="B51" s="52"/>
      <c r="C51" s="52"/>
      <c r="D51" s="52"/>
      <c r="E51" s="54">
        <v>0</v>
      </c>
      <c r="F51" s="53">
        <f>E51*E33</f>
        <v>0</v>
      </c>
      <c r="J51" s="20">
        <v>9</v>
      </c>
      <c r="K51" s="20"/>
      <c r="L51" s="25"/>
      <c r="M51" s="25"/>
    </row>
    <row r="52" spans="1:13" ht="12.75">
      <c r="A52" s="4" t="s">
        <v>32</v>
      </c>
      <c r="F52" s="32">
        <f>F49+F50+F51</f>
        <v>27208.07628</v>
      </c>
      <c r="J52" s="20">
        <v>10</v>
      </c>
      <c r="K52" s="20"/>
      <c r="L52" s="25"/>
      <c r="M52" s="45"/>
    </row>
    <row r="53" spans="1:13" ht="12.75">
      <c r="A53" s="4" t="s">
        <v>16</v>
      </c>
      <c r="J53" s="20">
        <v>11</v>
      </c>
      <c r="K53" s="20"/>
      <c r="L53" s="25"/>
      <c r="M53" s="25"/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12</v>
      </c>
      <c r="K54" s="20"/>
      <c r="L54" s="25"/>
      <c r="M54" s="25"/>
    </row>
    <row r="55" spans="1:13" ht="12.75">
      <c r="A55" t="s">
        <v>78</v>
      </c>
      <c r="B55">
        <v>935.2</v>
      </c>
      <c r="C55" t="s">
        <v>13</v>
      </c>
      <c r="D55" s="11">
        <v>0.5</v>
      </c>
      <c r="E55" t="s">
        <v>14</v>
      </c>
      <c r="F55" s="11">
        <f>B55*D55</f>
        <v>467.6</v>
      </c>
      <c r="J55" s="20">
        <v>13</v>
      </c>
      <c r="K55" s="20"/>
      <c r="L55" s="25"/>
      <c r="M55" s="25"/>
    </row>
    <row r="56" spans="1:13" ht="12.75">
      <c r="A56" s="4" t="s">
        <v>71</v>
      </c>
      <c r="B56" s="10"/>
      <c r="C56" s="10"/>
      <c r="F56" s="32">
        <f>SUM(F54:F55)</f>
        <v>467.6</v>
      </c>
      <c r="J56" s="20">
        <v>14</v>
      </c>
      <c r="K56" s="20"/>
      <c r="L56" s="25"/>
      <c r="M56" s="45"/>
    </row>
    <row r="57" spans="1:13" ht="12.75">
      <c r="A57" s="4" t="s">
        <v>17</v>
      </c>
      <c r="B57" s="4"/>
      <c r="J57" s="20">
        <v>15</v>
      </c>
      <c r="K57" s="20"/>
      <c r="L57" s="25"/>
      <c r="M57" s="45"/>
    </row>
    <row r="58" spans="1:13" ht="12.75">
      <c r="A58" t="s">
        <v>18</v>
      </c>
      <c r="C58" s="46">
        <v>598737</v>
      </c>
      <c r="D58">
        <v>224780.8</v>
      </c>
      <c r="E58">
        <v>3422.5</v>
      </c>
      <c r="F58" s="35">
        <f>C58/D58*E58</f>
        <v>9116.33637081103</v>
      </c>
      <c r="J58" s="20">
        <v>16</v>
      </c>
      <c r="K58" s="20"/>
      <c r="L58" s="25"/>
      <c r="M58" s="45"/>
    </row>
    <row r="59" spans="1:13" ht="12.75">
      <c r="A59" t="s">
        <v>19</v>
      </c>
      <c r="F59" s="35">
        <f>M20</f>
        <v>6562.959865560001</v>
      </c>
      <c r="J59" s="20">
        <v>17</v>
      </c>
      <c r="K59" s="20"/>
      <c r="L59" s="25"/>
      <c r="M59" s="25"/>
    </row>
    <row r="60" spans="1:13" ht="12.75">
      <c r="A60" t="s">
        <v>20</v>
      </c>
      <c r="F60" s="11">
        <f>M39</f>
        <v>3596.4686388792</v>
      </c>
      <c r="J60" s="20">
        <v>18</v>
      </c>
      <c r="K60" s="20"/>
      <c r="L60" s="25"/>
      <c r="M60" s="25"/>
    </row>
    <row r="61" spans="1:13" ht="12.75">
      <c r="A61" t="s">
        <v>72</v>
      </c>
      <c r="F61" s="5">
        <f>0*600*1.302</f>
        <v>0</v>
      </c>
      <c r="J61" s="20">
        <v>19</v>
      </c>
      <c r="K61" s="20"/>
      <c r="L61" s="25"/>
      <c r="M61" s="45"/>
    </row>
    <row r="62" spans="1:13" ht="12.75">
      <c r="A62" t="s">
        <v>21</v>
      </c>
      <c r="F62" s="5">
        <f>M66</f>
        <v>1227.3099999999997</v>
      </c>
      <c r="J62" s="20">
        <v>20</v>
      </c>
      <c r="K62" s="20"/>
      <c r="L62" s="25"/>
      <c r="M62" s="25"/>
    </row>
    <row r="63" spans="1:13" ht="12.75">
      <c r="A63" t="s">
        <v>22</v>
      </c>
      <c r="F63" s="5"/>
      <c r="J63" s="20">
        <v>21</v>
      </c>
      <c r="K63" s="20"/>
      <c r="L63" s="25"/>
      <c r="M63" s="25"/>
    </row>
    <row r="64" spans="1:13" ht="12.75">
      <c r="A64" t="s">
        <v>23</v>
      </c>
      <c r="F64" s="5"/>
      <c r="J64" s="20">
        <v>22</v>
      </c>
      <c r="K64" s="20"/>
      <c r="L64" s="25"/>
      <c r="M64" s="25"/>
    </row>
    <row r="65" spans="2:13" ht="12.75">
      <c r="B65">
        <v>3422.5</v>
      </c>
      <c r="C65" t="s">
        <v>13</v>
      </c>
      <c r="D65" s="11">
        <v>0.62</v>
      </c>
      <c r="E65" t="s">
        <v>14</v>
      </c>
      <c r="F65" s="5">
        <f>B65*D65</f>
        <v>2121.95</v>
      </c>
      <c r="J65" s="20">
        <v>23</v>
      </c>
      <c r="K65" s="20"/>
      <c r="L65" s="25"/>
      <c r="M65" s="25"/>
    </row>
    <row r="66" spans="1:13" s="46" customFormat="1" ht="12.75">
      <c r="A66" s="52" t="s">
        <v>130</v>
      </c>
      <c r="B66" s="52"/>
      <c r="C66" s="52"/>
      <c r="D66" s="53"/>
      <c r="E66" s="52"/>
      <c r="F66" s="54">
        <v>0</v>
      </c>
      <c r="J66" s="20"/>
      <c r="K66" s="20"/>
      <c r="L66" s="31" t="s">
        <v>63</v>
      </c>
      <c r="M66" s="28">
        <f>SUM(M43:M65)</f>
        <v>1227.3099999999997</v>
      </c>
    </row>
    <row r="67" spans="1:6" ht="12.75">
      <c r="A67" s="52" t="s">
        <v>83</v>
      </c>
      <c r="B67" s="52"/>
      <c r="C67" s="52"/>
      <c r="D67" s="53">
        <v>0</v>
      </c>
      <c r="E67" s="52"/>
      <c r="F67" s="54">
        <f>D67*E33</f>
        <v>0</v>
      </c>
    </row>
    <row r="68" spans="1:6" ht="12.75">
      <c r="A68" s="4" t="s">
        <v>70</v>
      </c>
      <c r="B68" s="10"/>
      <c r="C68" s="10"/>
      <c r="F68" s="32">
        <f>SUM(F58:F67)</f>
        <v>22625.024875250234</v>
      </c>
    </row>
    <row r="69" ht="12.75">
      <c r="A69" s="4" t="s">
        <v>24</v>
      </c>
    </row>
    <row r="70" spans="1:6" ht="12.75">
      <c r="A70" t="s">
        <v>25</v>
      </c>
      <c r="B70">
        <v>3422.5</v>
      </c>
      <c r="C70" t="s">
        <v>69</v>
      </c>
      <c r="D70" s="5">
        <v>0.4</v>
      </c>
      <c r="E70" t="s">
        <v>14</v>
      </c>
      <c r="F70" s="11">
        <f>B70*D70</f>
        <v>1369</v>
      </c>
    </row>
    <row r="71" spans="1:6" ht="12.75">
      <c r="A71" t="s">
        <v>26</v>
      </c>
      <c r="F71" s="5"/>
    </row>
    <row r="72" spans="1:6" ht="12.75">
      <c r="A72" s="7" t="s">
        <v>73</v>
      </c>
      <c r="F72" s="5"/>
    </row>
    <row r="73" spans="2:6" ht="12.75">
      <c r="B73">
        <v>3422.5</v>
      </c>
      <c r="C73" t="s">
        <v>13</v>
      </c>
      <c r="D73" s="11">
        <v>2.54</v>
      </c>
      <c r="E73" t="s">
        <v>14</v>
      </c>
      <c r="F73" s="11">
        <f>B73*D73</f>
        <v>8693.15</v>
      </c>
    </row>
    <row r="74" spans="1:13" ht="12.75">
      <c r="A74" s="4" t="s">
        <v>27</v>
      </c>
      <c r="F74" s="32">
        <f>F70+F73</f>
        <v>10062.15</v>
      </c>
      <c r="J74" s="46"/>
      <c r="K74" s="46"/>
      <c r="L74" s="46"/>
      <c r="M74" s="46"/>
    </row>
    <row r="75" ht="12.75">
      <c r="A75" s="4" t="s">
        <v>28</v>
      </c>
    </row>
    <row r="76" spans="1:6" ht="12.75">
      <c r="A76" s="7" t="s">
        <v>29</v>
      </c>
      <c r="B76" s="7"/>
      <c r="C76" s="7"/>
      <c r="D76" s="7"/>
      <c r="E76" s="7"/>
      <c r="F76" s="7"/>
    </row>
    <row r="77" spans="2:6" ht="12.75">
      <c r="B77">
        <v>3422.5</v>
      </c>
      <c r="C77" t="s">
        <v>13</v>
      </c>
      <c r="D77" s="11">
        <v>4.8</v>
      </c>
      <c r="E77" t="s">
        <v>14</v>
      </c>
      <c r="F77" s="5">
        <f>B77*D77</f>
        <v>16428</v>
      </c>
    </row>
    <row r="78" spans="1:6" ht="12.75">
      <c r="A78" s="4" t="s">
        <v>30</v>
      </c>
      <c r="F78" s="32">
        <f>SUM(F77)</f>
        <v>16428</v>
      </c>
    </row>
    <row r="79" spans="1:6" ht="12.75">
      <c r="A79" s="56" t="s">
        <v>77</v>
      </c>
      <c r="B79" s="52"/>
      <c r="C79" s="52"/>
      <c r="D79" s="54">
        <v>0</v>
      </c>
      <c r="E79" s="52"/>
      <c r="F79" s="57">
        <f>D79*E33</f>
        <v>0</v>
      </c>
    </row>
    <row r="80" spans="1:6" ht="12.75">
      <c r="A80" s="1" t="s">
        <v>31</v>
      </c>
      <c r="B80" s="1"/>
      <c r="F80" s="32">
        <f>F52+F56+F68+F74+F78+F79</f>
        <v>76790.85115525025</v>
      </c>
    </row>
    <row r="81" spans="1:9" ht="12.75">
      <c r="A81" s="1" t="s">
        <v>75</v>
      </c>
      <c r="B81" s="36"/>
      <c r="C81" s="36">
        <v>0.058</v>
      </c>
      <c r="D81" s="1"/>
      <c r="E81" s="1"/>
      <c r="F81" s="32">
        <f>F80*5.8%</f>
        <v>4453.869367004514</v>
      </c>
      <c r="I81" s="7"/>
    </row>
    <row r="82" spans="1:9" ht="12.75">
      <c r="A82" s="1"/>
      <c r="B82" s="36" t="s">
        <v>127</v>
      </c>
      <c r="C82" s="36"/>
      <c r="D82" s="1"/>
      <c r="E82" s="50"/>
      <c r="F82" s="51">
        <f>3286.76+5059.68</f>
        <v>8346.44</v>
      </c>
      <c r="I82" s="7"/>
    </row>
    <row r="83" spans="1:9" ht="12.75">
      <c r="A83" s="1"/>
      <c r="B83" s="36" t="s">
        <v>128</v>
      </c>
      <c r="C83" s="36"/>
      <c r="D83" s="1"/>
      <c r="E83" s="50"/>
      <c r="F83" s="51">
        <f>2*604.8</f>
        <v>1209.6</v>
      </c>
      <c r="I83" s="7"/>
    </row>
    <row r="84" spans="1:9" ht="12.75">
      <c r="A84" s="1"/>
      <c r="B84" s="36" t="s">
        <v>129</v>
      </c>
      <c r="C84" s="36"/>
      <c r="D84" s="1"/>
      <c r="E84" s="50"/>
      <c r="F84" s="51">
        <f>2*2704.37</f>
        <v>5408.74</v>
      </c>
      <c r="I84" s="7"/>
    </row>
    <row r="85" spans="1:6" ht="15">
      <c r="A85" s="12" t="s">
        <v>33</v>
      </c>
      <c r="B85" s="12"/>
      <c r="C85" s="12"/>
      <c r="D85" s="12"/>
      <c r="E85" s="12"/>
      <c r="F85" s="42">
        <f>F80+F81+F82+F83+F84</f>
        <v>96209.50052225478</v>
      </c>
    </row>
    <row r="86" spans="2:6" ht="12.75">
      <c r="B86" s="37" t="s">
        <v>65</v>
      </c>
      <c r="C86" s="38" t="s">
        <v>66</v>
      </c>
      <c r="D86" s="22" t="s">
        <v>67</v>
      </c>
      <c r="E86" s="22" t="s">
        <v>68</v>
      </c>
      <c r="F86" s="41" t="s">
        <v>132</v>
      </c>
    </row>
    <row r="87" spans="1:6" ht="12.75">
      <c r="A87" s="13"/>
      <c r="B87" s="39">
        <v>44621</v>
      </c>
      <c r="C87" s="40">
        <v>-114614</v>
      </c>
      <c r="D87" s="43">
        <f>F44</f>
        <v>104683.96</v>
      </c>
      <c r="E87" s="43">
        <f>F85</f>
        <v>96209.50052225478</v>
      </c>
      <c r="F87" s="44">
        <f>C87+D87-E87</f>
        <v>-106139.54052225477</v>
      </c>
    </row>
    <row r="89" spans="1:6" ht="13.5" thickBot="1">
      <c r="A89" t="s">
        <v>110</v>
      </c>
      <c r="C89" s="48">
        <v>44621</v>
      </c>
      <c r="D89" s="8" t="s">
        <v>111</v>
      </c>
      <c r="E89" s="48">
        <v>44681</v>
      </c>
      <c r="F89" t="s">
        <v>112</v>
      </c>
    </row>
    <row r="90" spans="1:7" ht="13.5" thickBot="1">
      <c r="A90" t="s">
        <v>113</v>
      </c>
      <c r="F90" s="49">
        <f>E87</f>
        <v>96209.50052225478</v>
      </c>
      <c r="G90" t="s">
        <v>14</v>
      </c>
    </row>
    <row r="91" ht="12.75">
      <c r="A91" t="s">
        <v>114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9" ht="12.75">
      <c r="B99" t="s">
        <v>121</v>
      </c>
    </row>
    <row r="101" ht="12.75">
      <c r="A101" t="s">
        <v>122</v>
      </c>
    </row>
    <row r="104" ht="12.75">
      <c r="A104" t="s">
        <v>123</v>
      </c>
    </row>
    <row r="107" ht="12.75">
      <c r="A107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2017-08-21T12:47:03Z</cp:lastPrinted>
  <dcterms:created xsi:type="dcterms:W3CDTF">2008-08-18T07:30:19Z</dcterms:created>
  <dcterms:modified xsi:type="dcterms:W3CDTF">2022-06-07T12:46:45Z</dcterms:modified>
  <cp:category/>
  <cp:version/>
  <cp:contentType/>
  <cp:contentStatus/>
</cp:coreProperties>
</file>