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<sst xmlns="http://schemas.openxmlformats.org/spreadsheetml/2006/main" count="159" uniqueCount="137">
  <si>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</si>
  <si>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</si>
  <si>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</si>
  <si>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</si>
  <si>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</si>
  <si>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</si>
  <si>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</si>
  <si>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</si>
  <si>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</si>
  <si>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</si>
  <si>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</si>
  <si>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</si>
  <si>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</si>
  <si>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</si>
  <si>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</si>
  <si>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</si>
  <si>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</si>
  <si>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</si>
  <si>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</si>
  <si>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</si>
  <si>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</si>
  <si>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</si>
  <si>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</si>
  <si>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</si>
  <si>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</si>
  <si>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</si>
  <si>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</si>
  <si>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</si>
  <si>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</si>
  <si>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</si>
  <si>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</si>
  <si>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</si>
  <si>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</si>
  <si>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</si>
  <si>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</si>
  <si>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</si>
  <si>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</si>
  <si>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</si>
  <si>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</si>
  <si>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</si>
  <si>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</si>
  <si>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</si>
  <si>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</si>
  <si>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</si>
  <si>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</si>
  <si>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</si>
  <si>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</si>
  <si>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</si>
  <si>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</si>
  <si>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</si>
  <si>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</si>
  <si>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</si>
  <si>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</si>
  <si>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</si>
  <si>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</si>
  <si>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</si>
  <si>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</si>
  <si>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</si>
  <si>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</si>
  <si>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</si>
  <si>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</si>
  <si>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</si>
  <si>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</si>
  <si>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</si>
  <si>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</si>
  <si>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</si>
  <si>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</si>
  <si>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</si>
  <si>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</si>
  <si>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</si>
  <si>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</si>
  <si>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</si>
  <si>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</si>
  <si>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</si>
  <si>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</si>
  <si>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</si>
  <si>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</si>
  <si>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</si>
  <si>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</si>
  <si>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</si>
  <si>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</si>
  <si>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</si>
  <si>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</si>
  <si>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</si>
  <si>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</si>
  <si>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</si>
  <si>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</si>
  <si>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</si>
  <si>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</si>
  <si>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</si>
  <si>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</si>
  <si>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</si>
  <si>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</si>
  <si>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</si>
  <si>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</si>
  <si>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</si>
  <si>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</si>
  <si>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</si>
  <si>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</si>
  <si>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</si>
  <si>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</si>
  <si>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</si>
  <si>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</si>
  <si>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</si>
  <si>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</si>
  <si>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</si>
  <si>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</si>
  <si>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</si>
  <si>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</si>
  <si>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</si>
  <si>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</si>
  <si>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</si>
  <si>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</si>
  <si>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</si>
  <si>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</si>
  <si>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</si>
  <si>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</si>
  <si>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</si>
  <si>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</si>
  <si>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</si>
  <si>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</si>
  <si>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</si>
  <si>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</si>
  <si>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</si>
  <si>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</si>
  <si>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</si>
  <si>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</si>
  <si>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</si>
  <si>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</si>
  <si>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</si>
  <si>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</si>
  <si>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</si>
  <si>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комстар,видикон)</t>
  </si>
  <si>
    <t>2021г.</t>
  </si>
  <si>
    <t>ост.на 01.05</t>
  </si>
  <si>
    <t>апреля</t>
  </si>
  <si>
    <t>за   март-апрель  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</si>
</sst>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F82" sqref="F82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3.4</v>
      </c>
      <c r="K1" t="s">
        <v>67</v>
      </c>
    </row>
    <row r="2" spans="1:11" ht="12.75">
      <c r="A2" t="s">
        <v>87</v>
      </c>
      <c r="K2" s="5" t="s">
        <v>136</v>
      </c>
    </row>
    <row r="3" spans="1:13" ht="12.75">
      <c r="A3" t="s">
        <v>88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135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2.59</v>
      </c>
      <c r="M6" s="44">
        <f>L6*160.174*1.302</f>
        <v>540.13555932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92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4">
        <f t="shared" si="0"/>
        <v>771.6222276000001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44">
        <f t="shared" si="0"/>
        <v>2085.4654800000003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4">
        <f t="shared" si="0"/>
        <v>375.3837864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128</v>
      </c>
      <c r="J20" s="20"/>
      <c r="K20" s="27" t="s">
        <v>58</v>
      </c>
      <c r="L20" s="28">
        <f>SUM(L6:L19)</f>
        <v>18.59</v>
      </c>
      <c r="M20" s="33">
        <f>SUM(M6:M19)</f>
        <v>3876.8803273200006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/>
      <c r="L24" s="44"/>
      <c r="M24" s="32">
        <f>L24*160.174*1.302*1.15</f>
        <v>0</v>
      </c>
    </row>
    <row r="25" spans="1:13" ht="12.75">
      <c r="A25" t="s">
        <v>108</v>
      </c>
      <c r="J25" s="20">
        <v>2</v>
      </c>
      <c r="K25" s="20"/>
      <c r="L25" s="44"/>
      <c r="M25" s="32">
        <f>L25*160.174*1.302*1.15</f>
        <v>0</v>
      </c>
    </row>
    <row r="26" spans="1:13" ht="12.75">
      <c r="A26" t="s">
        <v>109</v>
      </c>
      <c r="J26" s="20">
        <v>3</v>
      </c>
      <c r="K26" s="20"/>
      <c r="L26" s="44"/>
      <c r="M26" s="32">
        <f aca="true" t="shared" si="1" ref="M26:M36">L26*160.174*1.302*1.15</f>
        <v>0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0</v>
      </c>
      <c r="M37" s="33">
        <f>SUM(M24:M36)</f>
        <v>0</v>
      </c>
    </row>
    <row r="38" ht="12.75">
      <c r="K38" s="1" t="s">
        <v>62</v>
      </c>
    </row>
    <row r="39" spans="1:13" ht="12.75">
      <c r="A39" s="2" t="s">
        <v>6</v>
      </c>
      <c r="F39" s="11">
        <f>68694.72-5673.1</f>
        <v>63021.62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95429.96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1.514241620574019</v>
      </c>
      <c r="J41" s="20">
        <v>1</v>
      </c>
      <c r="K41" s="20"/>
      <c r="L41" s="25"/>
      <c r="M41" s="25"/>
    </row>
    <row r="42" spans="1:13" ht="12.75">
      <c r="A42" s="7" t="s">
        <v>132</v>
      </c>
      <c r="B42" s="7"/>
      <c r="C42" s="7"/>
      <c r="D42" s="7"/>
      <c r="E42" s="7"/>
      <c r="F42" s="5">
        <f>250+250+105+(31.4*13.83)</f>
        <v>1039.262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96469.22200000001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(6396.08+6715.84)*1.302</f>
        <v>17071.71984</v>
      </c>
      <c r="J48" s="20">
        <v>8</v>
      </c>
      <c r="K48" s="20"/>
      <c r="L48" s="25"/>
      <c r="M48" s="25"/>
    </row>
    <row r="49" spans="1:13" ht="12.75">
      <c r="A49" s="6" t="s">
        <v>15</v>
      </c>
      <c r="F49" s="5">
        <f>(1746+1832)*1.302</f>
        <v>4658.5560000000005</v>
      </c>
      <c r="J49" s="20">
        <v>9</v>
      </c>
      <c r="K49" s="20"/>
      <c r="L49" s="25"/>
      <c r="M49" s="25"/>
    </row>
    <row r="50" spans="1:13" ht="12.75">
      <c r="A50" s="55" t="s">
        <v>84</v>
      </c>
      <c r="B50" s="45"/>
      <c r="C50" s="45"/>
      <c r="D50" s="45"/>
      <c r="E50" s="56">
        <v>0</v>
      </c>
      <c r="F50" s="54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34</v>
      </c>
      <c r="F51" s="31">
        <f>F48+F49+F50</f>
        <v>21730.275840000002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0.5</v>
      </c>
      <c r="E54" t="s">
        <v>14</v>
      </c>
      <c r="F54" s="11">
        <f>B54*D54</f>
        <v>358.3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358.3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45">
        <v>598737</v>
      </c>
      <c r="D57">
        <v>224780.8</v>
      </c>
      <c r="E57">
        <v>3380.9</v>
      </c>
      <c r="F57" s="34">
        <f>C57/D57*E57</f>
        <v>9005.528600752377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3876.8803273200006</v>
      </c>
      <c r="J58" s="20">
        <v>18</v>
      </c>
      <c r="K58" s="53"/>
      <c r="L58" s="25"/>
      <c r="M58" s="25"/>
    </row>
    <row r="59" spans="1:13" ht="12.75">
      <c r="A59" t="s">
        <v>21</v>
      </c>
      <c r="F59" s="11">
        <f>M37</f>
        <v>0</v>
      </c>
      <c r="J59" s="20">
        <v>19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M67</f>
        <v>0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3380.9</v>
      </c>
      <c r="C64" t="s">
        <v>13</v>
      </c>
      <c r="D64" s="11">
        <v>0.62</v>
      </c>
      <c r="E64" t="s">
        <v>14</v>
      </c>
      <c r="F64" s="11">
        <f>B64*D64</f>
        <v>2096.158</v>
      </c>
      <c r="J64" s="20">
        <v>24</v>
      </c>
      <c r="K64" s="20"/>
      <c r="L64" s="25"/>
      <c r="M64" s="25"/>
    </row>
    <row r="65" spans="1:13" ht="12.75">
      <c r="A65" s="45" t="s">
        <v>75</v>
      </c>
      <c r="B65" s="45"/>
      <c r="C65" s="45"/>
      <c r="D65" s="54"/>
      <c r="E65" s="45"/>
      <c r="F65" s="54">
        <v>0</v>
      </c>
      <c r="J65" s="20">
        <v>25</v>
      </c>
      <c r="K65" s="20"/>
      <c r="L65" s="25"/>
      <c r="M65" s="25"/>
    </row>
    <row r="66" spans="1:13" ht="12.75">
      <c r="A66" s="45" t="s">
        <v>85</v>
      </c>
      <c r="B66" s="45"/>
      <c r="C66" s="45"/>
      <c r="D66" s="54">
        <v>0</v>
      </c>
      <c r="E66" s="45"/>
      <c r="F66" s="54">
        <f>D66*E32</f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14978.566928072378</v>
      </c>
      <c r="J67" s="20"/>
      <c r="K67" s="20"/>
      <c r="L67" s="30" t="s">
        <v>65</v>
      </c>
      <c r="M67" s="33">
        <f>SUM(M41:M66)</f>
        <v>0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0.4</v>
      </c>
      <c r="E69" t="s">
        <v>14</v>
      </c>
      <c r="F69" s="11">
        <f>B69*D69</f>
        <v>1352.3600000000001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2.54</v>
      </c>
      <c r="E72" t="s">
        <v>14</v>
      </c>
      <c r="F72" s="11">
        <f>B72*D72</f>
        <v>8587.486</v>
      </c>
    </row>
    <row r="73" spans="1:6" ht="12.75">
      <c r="A73" s="4" t="s">
        <v>29</v>
      </c>
      <c r="F73" s="31">
        <f>F69+F72</f>
        <v>9939.846000000001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4.8</v>
      </c>
      <c r="E76" t="s">
        <v>14</v>
      </c>
      <c r="F76" s="11">
        <f>B76*D76</f>
        <v>16228.32</v>
      </c>
    </row>
    <row r="77" spans="1:6" ht="12.75">
      <c r="A77" s="4" t="s">
        <v>32</v>
      </c>
      <c r="F77" s="31">
        <f>SUM(F76)</f>
        <v>16228.32</v>
      </c>
    </row>
    <row r="78" spans="1:6" ht="12.75">
      <c r="A78" s="57" t="s">
        <v>78</v>
      </c>
      <c r="B78" s="45"/>
      <c r="C78" s="45"/>
      <c r="D78" s="56">
        <v>0</v>
      </c>
      <c r="E78" s="45"/>
      <c r="F78" s="58">
        <f>D78*E32</f>
        <v>0</v>
      </c>
    </row>
    <row r="79" spans="1:6" ht="12.75">
      <c r="A79" s="1" t="s">
        <v>33</v>
      </c>
      <c r="B79" s="1"/>
      <c r="F79" s="31">
        <f>F51+F55+F67+F73+F77+F78</f>
        <v>63235.30876807238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3667.6479085481974</v>
      </c>
    </row>
    <row r="81" spans="1:6" ht="12.75">
      <c r="A81" s="1"/>
      <c r="B81" s="36" t="s">
        <v>129</v>
      </c>
      <c r="C81" s="36"/>
      <c r="D81" s="1"/>
      <c r="E81" s="50"/>
      <c r="F81" s="51">
        <f>8173.72+6629.4</f>
        <v>14803.119999999999</v>
      </c>
    </row>
    <row r="82" spans="1:6" ht="12.75">
      <c r="A82" s="1"/>
      <c r="B82" s="36" t="s">
        <v>130</v>
      </c>
      <c r="C82" s="36"/>
      <c r="D82" s="1"/>
      <c r="E82" s="50"/>
      <c r="F82" s="51">
        <f>2*304.37</f>
        <v>608.74</v>
      </c>
    </row>
    <row r="83" spans="1:6" ht="12.75">
      <c r="A83" s="1"/>
      <c r="B83" s="36" t="s">
        <v>131</v>
      </c>
      <c r="C83" s="36"/>
      <c r="D83" s="1"/>
      <c r="E83" s="50"/>
      <c r="F83" s="51">
        <v>0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82314.81667662057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134</v>
      </c>
    </row>
    <row r="86" spans="1:6" ht="12.75">
      <c r="A86" s="13"/>
      <c r="B86" s="39">
        <v>44621</v>
      </c>
      <c r="C86" s="40">
        <v>-80505</v>
      </c>
      <c r="D86" s="42">
        <f>F43</f>
        <v>96469.22200000001</v>
      </c>
      <c r="E86" s="42">
        <f>F84</f>
        <v>82314.81667662057</v>
      </c>
      <c r="F86" s="43">
        <f>C86+D86-E86</f>
        <v>-66350.59467662056</v>
      </c>
    </row>
    <row r="88" spans="1:6" ht="13.5" thickBot="1">
      <c r="A88" t="s">
        <v>113</v>
      </c>
      <c r="C88" s="47">
        <v>44621</v>
      </c>
      <c r="D88" s="8" t="s">
        <v>114</v>
      </c>
      <c r="E88" s="47">
        <v>44681</v>
      </c>
      <c r="F88" t="s">
        <v>115</v>
      </c>
    </row>
    <row r="89" spans="1:7" ht="13.5" thickBot="1">
      <c r="A89" t="s">
        <v>116</v>
      </c>
      <c r="F89" s="48">
        <f>E86</f>
        <v>82314.81667662057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2022-03-16T06:59:27Z</cp:lastPrinted>
  <dcterms:created xsi:type="dcterms:W3CDTF">2008-08-18T07:30:19Z</dcterms:created>
  <dcterms:modified xsi:type="dcterms:W3CDTF">2022-06-07T12:57:15Z</dcterms:modified>
  <cp:category/>
  <cp:version/>
  <cp:contentType/>
  <cp:contentStatus/>
</cp:coreProperties>
</file>