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<sst xmlns="http://schemas.openxmlformats.org/spreadsheetml/2006/main" count="221" uniqueCount="180">
  <si>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</si>
  <si>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</si>
  <si>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</si>
  <si>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</si>
  <si>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</si>
  <si>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</si>
  <si>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</si>
  <si>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</si>
  <si>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</si>
  <si>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</si>
  <si>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</si>
  <si>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</si>
  <si>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</si>
  <si>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</si>
  <si>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</si>
  <si>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</si>
  <si>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</si>
  <si>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</si>
  <si>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</si>
  <si>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</si>
  <si>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</si>
  <si>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</si>
  <si>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</si>
  <si>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</si>
  <si>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</si>
  <si>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</si>
  <si>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</si>
  <si>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</si>
  <si>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</si>
  <si>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</si>
  <si>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</si>
  <si>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</si>
  <si>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</si>
  <si>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</si>
  <si>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</si>
  <si>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</si>
  <si>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</si>
  <si>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</si>
  <si>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</si>
  <si>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</si>
  <si>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</si>
  <si>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</si>
  <si>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</si>
  <si>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</si>
  <si>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</si>
  <si>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</si>
  <si>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</si>
  <si>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</si>
  <si>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</si>
  <si>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</si>
  <si>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</si>
  <si>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</si>
  <si>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</si>
  <si>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</si>
  <si>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</si>
  <si>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</si>
  <si>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</si>
  <si>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</si>
  <si>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</si>
  <si>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</si>
  <si>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</si>
  <si>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</si>
  <si>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</si>
  <si>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</si>
  <si>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</si>
  <si>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</si>
  <si>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</si>
  <si>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</si>
  <si>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</si>
  <si>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</si>
  <si>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</si>
  <si>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</si>
  <si>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</si>
  <si>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</si>
  <si>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</si>
  <si>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</si>
  <si>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</si>
  <si>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</si>
  <si>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</si>
  <si>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</si>
  <si>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</si>
  <si>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</si>
  <si>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</si>
  <si>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</si>
  <si>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</si>
  <si>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</si>
  <si>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</si>
  <si>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</si>
  <si>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</si>
  <si>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</si>
  <si>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</si>
  <si>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</si>
  <si>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</si>
  <si>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</si>
  <si>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</si>
  <si>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</si>
  <si>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</si>
  <si>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</si>
  <si>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</si>
  <si>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</si>
  <si>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</si>
  <si>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</si>
  <si>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</si>
  <si>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</si>
  <si>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</si>
  <si>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</si>
  <si>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</si>
  <si>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</si>
  <si>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</si>
  <si>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</si>
  <si>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</si>
  <si>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</si>
  <si>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</si>
  <si>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</si>
  <si>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</si>
  <si>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</si>
  <si>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</si>
  <si>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</si>
  <si>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</si>
  <si>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</si>
  <si>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</si>
  <si>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</si>
  <si>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</si>
  <si>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</si>
  <si>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</si>
  <si>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</si>
  <si>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</si>
  <si>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</si>
  <si>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</si>
  <si>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</si>
  <si>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</si>
  <si>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</si>
  <si>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</si>
  <si>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</si>
  <si>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</si>
  <si>
    <t>откачка воды из техподполья</t>
  </si>
  <si>
    <t>смена труб д 25 п.пр. (2мп)</t>
  </si>
  <si>
    <t>труба д 25 п.пр.</t>
  </si>
  <si>
    <t>2мп</t>
  </si>
  <si>
    <t>уголок 25</t>
  </si>
  <si>
    <t>4шт</t>
  </si>
  <si>
    <t>переход 25</t>
  </si>
  <si>
    <t>1шт</t>
  </si>
  <si>
    <t>диск</t>
  </si>
  <si>
    <t>2шт</t>
  </si>
  <si>
    <t xml:space="preserve">смена вентиля д 25 (6шт) </t>
  </si>
  <si>
    <t>смена труб д 32 п.пр. (24мп)</t>
  </si>
  <si>
    <t xml:space="preserve">смена вентиля д 20 (8шт) </t>
  </si>
  <si>
    <t>смена гебо (5шт)</t>
  </si>
  <si>
    <t>смена труб д 20 п.пр. (4мп)</t>
  </si>
  <si>
    <t>вентиль д 25</t>
  </si>
  <si>
    <t>6шт</t>
  </si>
  <si>
    <t xml:space="preserve">гебо </t>
  </si>
  <si>
    <t>3шт</t>
  </si>
  <si>
    <t>труба д 32 п.пр.</t>
  </si>
  <si>
    <t>24мп</t>
  </si>
  <si>
    <t>вентиль д 20</t>
  </si>
  <si>
    <t>8шт</t>
  </si>
  <si>
    <t>10шт</t>
  </si>
  <si>
    <t>переход 32</t>
  </si>
  <si>
    <t>муфта 25</t>
  </si>
  <si>
    <t>крестовина 32</t>
  </si>
  <si>
    <t>тройник 32</t>
  </si>
  <si>
    <t>уголок 32</t>
  </si>
  <si>
    <t>муфта 32</t>
  </si>
  <si>
    <t>труба 20 п.пр</t>
  </si>
  <si>
    <t>4мп</t>
  </si>
  <si>
    <t>американка 32</t>
  </si>
  <si>
    <t>муфта 20</t>
  </si>
  <si>
    <t>смена труб д 25 п.пр. (4мп) т.п.</t>
  </si>
  <si>
    <t>муфта паячн. 25</t>
  </si>
  <si>
    <t>американка 25</t>
  </si>
  <si>
    <t>пробка рад.</t>
  </si>
  <si>
    <t>замок</t>
  </si>
  <si>
    <t>смена замка (2шт) подвал</t>
  </si>
  <si>
    <t>смена листов ограждения</t>
  </si>
  <si>
    <t>профнастил</t>
  </si>
  <si>
    <t>5шт</t>
  </si>
  <si>
    <t>саморез кров.</t>
  </si>
  <si>
    <t>80шт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</si>
</sst>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M70" sqref="M7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L6*160.174*1.302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216.88840992000002</v>
      </c>
    </row>
    <row r="14" spans="1:13" ht="12.75">
      <c r="A14" t="s">
        <v>96</v>
      </c>
      <c r="J14" s="20">
        <v>5</v>
      </c>
      <c r="K14" s="19" t="s">
        <v>49</v>
      </c>
      <c r="L14" s="25">
        <v>7.8</v>
      </c>
      <c r="M14" s="48">
        <f t="shared" si="0"/>
        <v>1626.6630744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2.67</v>
      </c>
      <c r="M16" s="48">
        <f t="shared" si="0"/>
        <v>556.81928316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300.30702912000004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48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13.45</v>
      </c>
      <c r="M20" s="34">
        <f>SUM(M6:M19)</f>
        <v>2804.9510706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8">
        <f>0.25*7</f>
        <v>1.75</v>
      </c>
      <c r="M24" s="33">
        <f>L24*160.174*1.302*1.15</f>
        <v>419.69992785000005</v>
      </c>
    </row>
    <row r="25" spans="1:13" ht="12.75">
      <c r="A25" t="s">
        <v>106</v>
      </c>
      <c r="J25" s="20">
        <v>2</v>
      </c>
      <c r="K25" s="20" t="s">
        <v>136</v>
      </c>
      <c r="L25" s="48">
        <f>0.02*184.3</f>
        <v>3.6860000000000004</v>
      </c>
      <c r="M25" s="33">
        <f>L25*160.174*1.302*1.15</f>
        <v>884.0079623172</v>
      </c>
    </row>
    <row r="26" spans="1:13" ht="12.75">
      <c r="A26" t="s">
        <v>107</v>
      </c>
      <c r="J26" s="20">
        <v>3</v>
      </c>
      <c r="K26" s="20" t="s">
        <v>145</v>
      </c>
      <c r="L26" s="48">
        <f>0.16*103</f>
        <v>16.48</v>
      </c>
      <c r="M26" s="33">
        <f aca="true" t="shared" si="1" ref="M26:M38">L26*160.174*1.302*1.15</f>
        <v>3952.3741776959996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148</v>
      </c>
      <c r="L27" s="53">
        <f>5*1.03</f>
        <v>5.15</v>
      </c>
      <c r="M27" s="33">
        <f t="shared" si="1"/>
        <v>1235.11693053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53">
        <f>0.24*156.46</f>
        <v>37.5504</v>
      </c>
      <c r="M28" s="33">
        <f t="shared" si="1"/>
        <v>9005.65724042208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147</v>
      </c>
      <c r="L29" s="53">
        <f>0.08*81</f>
        <v>6.48</v>
      </c>
      <c r="M29" s="33">
        <f t="shared" si="1"/>
        <v>1554.088875696</v>
      </c>
    </row>
    <row r="30" spans="10:13" ht="12.75">
      <c r="J30" s="20">
        <v>7</v>
      </c>
      <c r="K30" s="20" t="s">
        <v>149</v>
      </c>
      <c r="L30" s="53">
        <f>0.04*224.9</f>
        <v>8.996</v>
      </c>
      <c r="M30" s="33">
        <f t="shared" si="1"/>
        <v>2157.4974576792</v>
      </c>
    </row>
    <row r="31" spans="2:13" ht="12.75">
      <c r="B31" t="s">
        <v>0</v>
      </c>
      <c r="J31" s="20">
        <v>8</v>
      </c>
      <c r="K31" s="20" t="s">
        <v>169</v>
      </c>
      <c r="L31" s="53">
        <f>0.04*184.3</f>
        <v>7.372000000000001</v>
      </c>
      <c r="M31" s="33">
        <f t="shared" si="1"/>
        <v>1768.0159246344</v>
      </c>
    </row>
    <row r="32" spans="10:13" ht="12.75">
      <c r="J32" s="20">
        <v>9</v>
      </c>
      <c r="K32" s="20" t="s">
        <v>174</v>
      </c>
      <c r="L32" s="53">
        <f>1.07*2</f>
        <v>2.14</v>
      </c>
      <c r="M32" s="33">
        <f t="shared" si="1"/>
        <v>513.2330546280001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 t="s">
        <v>175</v>
      </c>
      <c r="L33" s="53">
        <v>8.12</v>
      </c>
      <c r="M33" s="33">
        <f t="shared" si="1"/>
        <v>1947.4076652239999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3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3"/>
      <c r="M36" s="33">
        <f t="shared" si="1"/>
        <v>0</v>
      </c>
    </row>
    <row r="37" spans="10:13" ht="12.75">
      <c r="J37" s="20">
        <v>14</v>
      </c>
      <c r="K37" s="20"/>
      <c r="L37" s="53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3"/>
      <c r="M38" s="33">
        <f t="shared" si="1"/>
        <v>0</v>
      </c>
    </row>
    <row r="39" spans="10:13" ht="12.75">
      <c r="J39" s="20"/>
      <c r="K39" s="30" t="s">
        <v>57</v>
      </c>
      <c r="L39" s="34">
        <f>SUM(L24:L38)</f>
        <v>97.7244</v>
      </c>
      <c r="M39" s="34">
        <f>SUM(M24:M38)</f>
        <v>23437.09921667688</v>
      </c>
    </row>
    <row r="40" spans="1:11" ht="12.75">
      <c r="A40" s="2" t="s">
        <v>6</v>
      </c>
      <c r="F40" s="11">
        <v>43051.7</v>
      </c>
      <c r="K40" s="1" t="s">
        <v>61</v>
      </c>
    </row>
    <row r="41" spans="1:13" ht="12.75">
      <c r="A41" t="s">
        <v>7</v>
      </c>
      <c r="F41" s="5">
        <v>39319.67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0.9133128308522079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100+250+400+400</f>
        <v>1150</v>
      </c>
      <c r="J43" s="20">
        <v>1</v>
      </c>
      <c r="K43" s="20" t="s">
        <v>137</v>
      </c>
      <c r="L43" s="25" t="s">
        <v>138</v>
      </c>
      <c r="M43" s="25">
        <v>300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40469.67</v>
      </c>
      <c r="J44" s="20">
        <v>2</v>
      </c>
      <c r="K44" s="20" t="s">
        <v>139</v>
      </c>
      <c r="L44" s="25" t="s">
        <v>140</v>
      </c>
      <c r="M44" s="25">
        <f>4*11.24</f>
        <v>44.96</v>
      </c>
    </row>
    <row r="45" spans="10:13" ht="12.75">
      <c r="J45" s="20">
        <v>3</v>
      </c>
      <c r="K45" s="20" t="s">
        <v>141</v>
      </c>
      <c r="L45" s="25" t="s">
        <v>142</v>
      </c>
      <c r="M45" s="25">
        <v>43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144</v>
      </c>
      <c r="M46" s="25">
        <f>2*34.91</f>
        <v>69.82</v>
      </c>
    </row>
    <row r="47" spans="10:13" ht="12.75">
      <c r="J47" s="20">
        <v>5</v>
      </c>
      <c r="K47" s="20" t="s">
        <v>150</v>
      </c>
      <c r="L47" s="25" t="s">
        <v>151</v>
      </c>
      <c r="M47" s="25">
        <f>6*918</f>
        <v>5508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152</v>
      </c>
      <c r="L48" s="25" t="s">
        <v>153</v>
      </c>
      <c r="M48" s="25">
        <f>3*1055.71</f>
        <v>3167.13</v>
      </c>
    </row>
    <row r="49" spans="1:13" ht="12.75">
      <c r="A49" t="s">
        <v>12</v>
      </c>
      <c r="F49" s="11">
        <f>(5077)*1.302</f>
        <v>6610.254</v>
      </c>
      <c r="J49" s="20">
        <v>7</v>
      </c>
      <c r="K49" s="20" t="s">
        <v>154</v>
      </c>
      <c r="L49" s="25" t="s">
        <v>155</v>
      </c>
      <c r="M49" s="25">
        <f>24*231.53</f>
        <v>5556.72</v>
      </c>
    </row>
    <row r="50" spans="1:13" ht="12.75">
      <c r="A50" s="6" t="s">
        <v>15</v>
      </c>
      <c r="F50" s="11">
        <f>(2863)*1.302</f>
        <v>3727.626</v>
      </c>
      <c r="J50" s="20">
        <v>8</v>
      </c>
      <c r="K50" s="20" t="s">
        <v>156</v>
      </c>
      <c r="L50" s="25" t="s">
        <v>157</v>
      </c>
      <c r="M50" s="25">
        <f>8*564.75</f>
        <v>4518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9">
        <f>E51*E33</f>
        <v>0</v>
      </c>
      <c r="J51" s="20">
        <v>9</v>
      </c>
      <c r="K51" s="20" t="s">
        <v>159</v>
      </c>
      <c r="L51" s="25" t="s">
        <v>158</v>
      </c>
      <c r="M51" s="25">
        <f>10*126.14</f>
        <v>1261.4</v>
      </c>
    </row>
    <row r="52" spans="1:13" ht="12.75">
      <c r="A52" s="4" t="s">
        <v>33</v>
      </c>
      <c r="F52" s="32">
        <f>F49+F50+F51</f>
        <v>10337.880000000001</v>
      </c>
      <c r="J52" s="20">
        <v>10</v>
      </c>
      <c r="K52" s="20" t="s">
        <v>160</v>
      </c>
      <c r="L52" s="25" t="s">
        <v>157</v>
      </c>
      <c r="M52" s="48">
        <f>8*90.61</f>
        <v>724.88</v>
      </c>
    </row>
    <row r="53" spans="1:13" ht="12.75">
      <c r="A53" s="4" t="s">
        <v>16</v>
      </c>
      <c r="J53" s="20">
        <v>11</v>
      </c>
      <c r="K53" s="20" t="s">
        <v>152</v>
      </c>
      <c r="L53" s="25" t="s">
        <v>144</v>
      </c>
      <c r="M53" s="25">
        <f>2*1055.71</f>
        <v>2111.42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161</v>
      </c>
      <c r="L54" s="25" t="s">
        <v>140</v>
      </c>
      <c r="M54" s="25">
        <f>4*150</f>
        <v>600</v>
      </c>
    </row>
    <row r="55" spans="1:13" ht="12.75">
      <c r="A55" t="s">
        <v>79</v>
      </c>
      <c r="B55">
        <v>259</v>
      </c>
      <c r="C55" t="s">
        <v>13</v>
      </c>
      <c r="D55" s="5">
        <v>0.05</v>
      </c>
      <c r="E55" t="s">
        <v>14</v>
      </c>
      <c r="F55" s="5">
        <f>B55*D55</f>
        <v>12.950000000000001</v>
      </c>
      <c r="J55" s="20">
        <v>13</v>
      </c>
      <c r="K55" s="20" t="s">
        <v>162</v>
      </c>
      <c r="L55" s="25" t="s">
        <v>144</v>
      </c>
      <c r="M55" s="25">
        <f>2*15</f>
        <v>30</v>
      </c>
    </row>
    <row r="56" spans="1:13" ht="12.75">
      <c r="A56" s="4" t="s">
        <v>17</v>
      </c>
      <c r="B56" s="10"/>
      <c r="C56" s="10"/>
      <c r="F56" s="32">
        <f>SUM(F54:F55)</f>
        <v>12.950000000000001</v>
      </c>
      <c r="J56" s="20">
        <v>14</v>
      </c>
      <c r="K56" s="20" t="s">
        <v>163</v>
      </c>
      <c r="L56" s="25" t="s">
        <v>151</v>
      </c>
      <c r="M56" s="25">
        <f>6*20.35</f>
        <v>122.10000000000001</v>
      </c>
    </row>
    <row r="57" spans="1:13" ht="12.75">
      <c r="A57" s="4" t="s">
        <v>18</v>
      </c>
      <c r="B57" s="4"/>
      <c r="J57" s="20">
        <v>15</v>
      </c>
      <c r="K57" s="20" t="s">
        <v>164</v>
      </c>
      <c r="L57" s="25" t="s">
        <v>144</v>
      </c>
      <c r="M57" s="25">
        <f>2*15.13</f>
        <v>30.26</v>
      </c>
    </row>
    <row r="58" spans="1:13" ht="12.75">
      <c r="A58" t="s">
        <v>19</v>
      </c>
      <c r="C58" s="49">
        <v>295302</v>
      </c>
      <c r="D58">
        <v>222535.4</v>
      </c>
      <c r="E58">
        <v>2796.4</v>
      </c>
      <c r="F58" s="35">
        <f>C58/D58*E58</f>
        <v>3710.7916888728714</v>
      </c>
      <c r="J58" s="20">
        <v>16</v>
      </c>
      <c r="K58" s="20" t="s">
        <v>165</v>
      </c>
      <c r="L58" s="25" t="s">
        <v>166</v>
      </c>
      <c r="M58" s="25">
        <f>4*120</f>
        <v>480</v>
      </c>
    </row>
    <row r="59" spans="1:13" ht="12.75">
      <c r="A59" t="s">
        <v>20</v>
      </c>
      <c r="F59" s="35">
        <f>M20</f>
        <v>2804.9510706</v>
      </c>
      <c r="J59" s="20">
        <v>17</v>
      </c>
      <c r="K59" s="20" t="s">
        <v>159</v>
      </c>
      <c r="L59" s="25" t="s">
        <v>144</v>
      </c>
      <c r="M59" s="25">
        <f>2*96</f>
        <v>192</v>
      </c>
    </row>
    <row r="60" spans="1:13" ht="12.75">
      <c r="A60" t="s">
        <v>21</v>
      </c>
      <c r="F60" s="11">
        <f>M39</f>
        <v>23437.09921667688</v>
      </c>
      <c r="J60" s="20">
        <v>18</v>
      </c>
      <c r="K60" s="20" t="s">
        <v>167</v>
      </c>
      <c r="L60" s="25" t="s">
        <v>153</v>
      </c>
      <c r="M60" s="25">
        <f>3*218.71</f>
        <v>656.13</v>
      </c>
    </row>
    <row r="61" spans="1:13" ht="12.75">
      <c r="A61" t="s">
        <v>71</v>
      </c>
      <c r="F61" s="5">
        <f>0*600*1.302</f>
        <v>0</v>
      </c>
      <c r="J61" s="20">
        <v>19</v>
      </c>
      <c r="K61" s="20" t="s">
        <v>168</v>
      </c>
      <c r="L61" s="25" t="s">
        <v>144</v>
      </c>
      <c r="M61" s="25">
        <f>2*3.67</f>
        <v>7.34</v>
      </c>
    </row>
    <row r="62" spans="1:13" ht="12.75">
      <c r="A62" t="s">
        <v>22</v>
      </c>
      <c r="F62" s="5">
        <f>M76</f>
        <v>32158.85</v>
      </c>
      <c r="J62" s="20">
        <v>20</v>
      </c>
      <c r="K62" s="20" t="s">
        <v>137</v>
      </c>
      <c r="L62" s="25" t="s">
        <v>166</v>
      </c>
      <c r="M62" s="25">
        <f>4*150</f>
        <v>600</v>
      </c>
    </row>
    <row r="63" spans="1:13" ht="12.75">
      <c r="A63" t="s">
        <v>23</v>
      </c>
      <c r="F63" s="5"/>
      <c r="J63" s="20">
        <v>21</v>
      </c>
      <c r="K63" s="20" t="s">
        <v>170</v>
      </c>
      <c r="L63" s="25" t="s">
        <v>144</v>
      </c>
      <c r="M63" s="25">
        <f>2*5.74</f>
        <v>11.48</v>
      </c>
    </row>
    <row r="64" spans="1:13" ht="12.75">
      <c r="A64" t="s">
        <v>24</v>
      </c>
      <c r="F64" s="5"/>
      <c r="J64" s="20">
        <v>22</v>
      </c>
      <c r="K64" s="20" t="s">
        <v>171</v>
      </c>
      <c r="L64" s="25" t="s">
        <v>153</v>
      </c>
      <c r="M64" s="25">
        <f>3*152.69</f>
        <v>458.07</v>
      </c>
    </row>
    <row r="65" spans="2:13" ht="12.75">
      <c r="B65">
        <v>2796.4</v>
      </c>
      <c r="C65" t="s">
        <v>13</v>
      </c>
      <c r="D65" s="11">
        <v>0.23</v>
      </c>
      <c r="E65" t="s">
        <v>14</v>
      </c>
      <c r="F65" s="11">
        <f>B65*D65</f>
        <v>643.172</v>
      </c>
      <c r="J65" s="20">
        <v>23</v>
      </c>
      <c r="K65" s="20" t="s">
        <v>139</v>
      </c>
      <c r="L65" s="25" t="s">
        <v>151</v>
      </c>
      <c r="M65" s="25">
        <f>6*11.24</f>
        <v>67.44</v>
      </c>
    </row>
    <row r="66" spans="1:13" ht="12.75">
      <c r="A66" s="56" t="s">
        <v>75</v>
      </c>
      <c r="B66" s="56"/>
      <c r="C66" s="56"/>
      <c r="D66" s="57"/>
      <c r="E66" s="56"/>
      <c r="F66" s="57">
        <v>0</v>
      </c>
      <c r="J66" s="20">
        <v>24</v>
      </c>
      <c r="K66" s="20" t="s">
        <v>172</v>
      </c>
      <c r="L66" s="25" t="s">
        <v>144</v>
      </c>
      <c r="M66" s="25">
        <v>120</v>
      </c>
    </row>
    <row r="67" spans="1:13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  <c r="J67" s="20">
        <v>25</v>
      </c>
      <c r="K67" s="20" t="s">
        <v>173</v>
      </c>
      <c r="L67" s="25" t="s">
        <v>144</v>
      </c>
      <c r="M67" s="25">
        <f>2*535.75</f>
        <v>1071.5</v>
      </c>
    </row>
    <row r="68" spans="1:13" ht="12.75">
      <c r="A68" s="4" t="s">
        <v>25</v>
      </c>
      <c r="B68" s="4"/>
      <c r="C68" s="10"/>
      <c r="F68" s="32">
        <f>SUM(F58:F67)</f>
        <v>62754.863976149754</v>
      </c>
      <c r="J68" s="20">
        <v>26</v>
      </c>
      <c r="K68" s="20" t="s">
        <v>176</v>
      </c>
      <c r="L68" s="25" t="s">
        <v>177</v>
      </c>
      <c r="M68" s="25">
        <f>5*808</f>
        <v>4040</v>
      </c>
    </row>
    <row r="69" spans="1:13" ht="12.75">
      <c r="A69" s="4" t="s">
        <v>26</v>
      </c>
      <c r="J69" s="20">
        <v>27</v>
      </c>
      <c r="K69" s="20" t="s">
        <v>178</v>
      </c>
      <c r="L69" s="25" t="s">
        <v>179</v>
      </c>
      <c r="M69" s="25">
        <f>80*4.59</f>
        <v>367.2</v>
      </c>
    </row>
    <row r="70" spans="1:13" ht="12.75">
      <c r="A70" t="s">
        <v>27</v>
      </c>
      <c r="B70">
        <v>2796.4</v>
      </c>
      <c r="C70" t="s">
        <v>65</v>
      </c>
      <c r="D70" s="45">
        <v>0.2</v>
      </c>
      <c r="E70" s="7"/>
      <c r="F70" s="46">
        <f>B70*D70</f>
        <v>559.2800000000001</v>
      </c>
      <c r="J70" s="20">
        <v>28</v>
      </c>
      <c r="K70" s="20"/>
      <c r="L70" s="25"/>
      <c r="M70" s="25"/>
    </row>
    <row r="71" spans="1:13" ht="12.75">
      <c r="A71" t="s">
        <v>28</v>
      </c>
      <c r="F71" s="5"/>
      <c r="J71" s="20">
        <v>29</v>
      </c>
      <c r="K71" s="20"/>
      <c r="L71" s="25"/>
      <c r="M71" s="25"/>
    </row>
    <row r="72" spans="1:13" ht="12.75">
      <c r="A72" s="7" t="s">
        <v>72</v>
      </c>
      <c r="F72" s="5"/>
      <c r="J72" s="20">
        <v>30</v>
      </c>
      <c r="K72" s="20"/>
      <c r="L72" s="25"/>
      <c r="M72" s="25"/>
    </row>
    <row r="73" spans="2:13" ht="12.75">
      <c r="B73">
        <v>2796.4</v>
      </c>
      <c r="C73" t="s">
        <v>13</v>
      </c>
      <c r="D73" s="11">
        <v>3.37</v>
      </c>
      <c r="E73" t="s">
        <v>14</v>
      </c>
      <c r="F73" s="11">
        <f>B73*D73</f>
        <v>9423.868</v>
      </c>
      <c r="J73" s="20">
        <v>31</v>
      </c>
      <c r="K73" s="20"/>
      <c r="L73" s="25"/>
      <c r="M73" s="25"/>
    </row>
    <row r="74" spans="1:13" ht="12.75">
      <c r="A74" s="4" t="s">
        <v>29</v>
      </c>
      <c r="F74" s="32">
        <f>F70+F73</f>
        <v>9983.148000000001</v>
      </c>
      <c r="J74" s="20">
        <v>32</v>
      </c>
      <c r="K74" s="20"/>
      <c r="L74" s="25"/>
      <c r="M74" s="25"/>
    </row>
    <row r="75" spans="1:13" ht="12.75">
      <c r="A75" s="4" t="s">
        <v>30</v>
      </c>
      <c r="J75" s="20">
        <v>29</v>
      </c>
      <c r="K75" s="20"/>
      <c r="L75" s="25"/>
      <c r="M75" s="25"/>
    </row>
    <row r="76" spans="1:13" ht="12.75">
      <c r="A76" s="7" t="s">
        <v>73</v>
      </c>
      <c r="B76" s="7"/>
      <c r="C76" s="7"/>
      <c r="D76" s="7"/>
      <c r="E76" s="7"/>
      <c r="F76" s="7"/>
      <c r="J76" s="20"/>
      <c r="K76" s="20"/>
      <c r="L76" s="31" t="s">
        <v>64</v>
      </c>
      <c r="M76" s="34">
        <f>SUM(M43:M75)</f>
        <v>32158.85</v>
      </c>
    </row>
    <row r="77" spans="2:6" ht="12.75">
      <c r="B77">
        <v>2796.4</v>
      </c>
      <c r="C77" t="s">
        <v>13</v>
      </c>
      <c r="D77" s="11">
        <v>2.79</v>
      </c>
      <c r="E77" t="s">
        <v>14</v>
      </c>
      <c r="F77" s="11">
        <f>B77*D77</f>
        <v>7801.956</v>
      </c>
    </row>
    <row r="78" spans="1:6" ht="12.75">
      <c r="A78" s="4" t="s">
        <v>31</v>
      </c>
      <c r="F78" s="32">
        <f>SUM(F77)</f>
        <v>7801.956</v>
      </c>
    </row>
    <row r="79" spans="1:6" ht="12.75">
      <c r="A79" s="60" t="s">
        <v>78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90890.79797614976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5271.666282616686</v>
      </c>
      <c r="I81" s="7"/>
    </row>
    <row r="82" spans="1:9" ht="12.75">
      <c r="A82" s="1"/>
      <c r="B82" s="36" t="s">
        <v>128</v>
      </c>
      <c r="C82" s="47"/>
      <c r="D82" s="1"/>
      <c r="E82" s="54"/>
      <c r="F82" s="55">
        <v>2766.12</v>
      </c>
      <c r="I82" s="7"/>
    </row>
    <row r="83" spans="1:9" ht="12.75">
      <c r="A83" s="1"/>
      <c r="B83" s="36" t="s">
        <v>129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130</v>
      </c>
      <c r="C84" s="47"/>
      <c r="D84" s="1"/>
      <c r="E84" s="54"/>
      <c r="F84" s="5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99714.38425876644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44805</v>
      </c>
      <c r="C87" s="40">
        <v>-847028</v>
      </c>
      <c r="D87" s="43">
        <f>F44</f>
        <v>40469.67</v>
      </c>
      <c r="E87" s="43">
        <f>F85</f>
        <v>99714.38425876644</v>
      </c>
      <c r="F87" s="44">
        <f>C87+D87-E87</f>
        <v>-906272.7142587664</v>
      </c>
    </row>
    <row r="89" spans="1:6" ht="13.5" thickBot="1">
      <c r="A89" t="s">
        <v>111</v>
      </c>
      <c r="C89" s="51">
        <v>44805</v>
      </c>
      <c r="D89" s="8" t="s">
        <v>112</v>
      </c>
      <c r="E89" s="51">
        <v>44834</v>
      </c>
      <c r="F89" t="s">
        <v>113</v>
      </c>
    </row>
    <row r="90" spans="1:7" ht="13.5" thickBot="1">
      <c r="A90" t="s">
        <v>114</v>
      </c>
      <c r="F90" s="52">
        <f>E87</f>
        <v>99714.38425876644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2023-01-12T16:15:34Z</cp:lastPrinted>
  <dcterms:created xsi:type="dcterms:W3CDTF">2008-08-18T07:30:19Z</dcterms:created>
  <dcterms:modified xsi:type="dcterms:W3CDTF">2023-01-12T16:15:37Z</dcterms:modified>
  <cp:category/>
  <cp:version/>
  <cp:contentType/>
  <cp:contentStatus/>
</cp:coreProperties>
</file>