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<sst xmlns="http://schemas.openxmlformats.org/spreadsheetml/2006/main" count="179" uniqueCount="154">
  <si>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</si>
  <si>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</si>
  <si>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</si>
  <si>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</si>
  <si>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</si>
  <si>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</si>
  <si>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</si>
  <si>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</si>
  <si>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</si>
  <si>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</si>
  <si>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</si>
  <si>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</si>
  <si>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</si>
  <si>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</si>
  <si>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</si>
  <si>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</si>
  <si>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</si>
  <si>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</si>
  <si>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</si>
  <si>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</si>
  <si>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</si>
  <si>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</si>
  <si>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</si>
  <si>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</si>
  <si>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</si>
  <si>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</si>
  <si>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</si>
  <si>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</si>
  <si>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</si>
  <si>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</si>
  <si>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</si>
  <si>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</si>
  <si>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</si>
  <si>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</si>
  <si>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</si>
  <si>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</si>
  <si>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</si>
  <si>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</si>
  <si>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</si>
  <si>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</si>
  <si>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</si>
  <si>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</si>
  <si>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</si>
  <si>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</si>
  <si>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</si>
  <si>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</si>
  <si>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</si>
  <si>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</si>
  <si>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</si>
  <si>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</si>
  <si>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</si>
  <si>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</si>
  <si>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</si>
  <si>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</si>
  <si>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</si>
  <si>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</si>
  <si>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</si>
  <si>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</si>
  <si>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</si>
  <si>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</si>
  <si>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</si>
  <si>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</si>
  <si>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</si>
  <si>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</si>
  <si>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</si>
  <si>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</si>
  <si>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</si>
  <si>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</si>
  <si>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</si>
  <si>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</si>
  <si>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</si>
  <si>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</si>
  <si>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</si>
  <si>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</si>
  <si>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</si>
  <si>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</si>
  <si>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</si>
  <si>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</si>
  <si>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</si>
  <si>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</si>
  <si>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</si>
  <si>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</si>
  <si>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</si>
  <si>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</si>
  <si>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</si>
  <si>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</si>
  <si>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</si>
  <si>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</si>
  <si>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</si>
  <si>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</si>
  <si>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</si>
  <si>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</si>
  <si>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</si>
  <si>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</si>
  <si>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</si>
  <si>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</si>
  <si>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</si>
  <si>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</si>
  <si>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</si>
  <si>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</si>
  <si>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</si>
  <si>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</si>
  <si>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</si>
  <si>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</si>
  <si>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</si>
  <si>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</si>
  <si>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</si>
  <si>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</si>
  <si>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</si>
  <si>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</si>
  <si>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</si>
  <si>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</si>
  <si>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</si>
  <si>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</si>
  <si>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</si>
  <si>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</si>
  <si>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</si>
  <si>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</si>
  <si>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</si>
  <si>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</si>
  <si>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</si>
  <si>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</si>
  <si>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</si>
  <si>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</si>
  <si>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</si>
  <si>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</si>
  <si>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</si>
  <si>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</si>
  <si>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</si>
  <si>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</si>
  <si>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</si>
  <si>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</si>
  <si>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</si>
  <si>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</si>
  <si>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 Медиа-Маркет,интер-телеком,ростелеком.комстар,видикон)</t>
  </si>
  <si>
    <t>2022 г.</t>
  </si>
  <si>
    <t>за   ноябрь-декабрь  2022 г.</t>
  </si>
  <si>
    <t>01.11.2022г.</t>
  </si>
  <si>
    <t>ост.на 01.01</t>
  </si>
  <si>
    <t>декабря</t>
  </si>
  <si>
    <t>Тех.лифт</t>
  </si>
  <si>
    <t>смена вентиля д 15 (2шт) т.п.</t>
  </si>
  <si>
    <t>вентиль д 15</t>
  </si>
  <si>
    <t>2шт</t>
  </si>
  <si>
    <t>бочонок</t>
  </si>
  <si>
    <t xml:space="preserve">смена замка (3шт) </t>
  </si>
  <si>
    <t>замок</t>
  </si>
  <si>
    <t>3шт</t>
  </si>
  <si>
    <t xml:space="preserve">смена ламп (4шт) </t>
  </si>
  <si>
    <t>лампа</t>
  </si>
  <si>
    <t>4шт</t>
  </si>
  <si>
    <t xml:space="preserve">смена ламп (10шт) </t>
  </si>
  <si>
    <t>10шт</t>
  </si>
  <si>
    <t>установка и украшение ёлки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</si>
</sst>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  <font>
      <sz val="10"/>
      <color theme="9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2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25">
      <selection activeCell="M54" sqref="M54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11</v>
      </c>
      <c r="E1" s="57">
        <v>12</v>
      </c>
      <c r="K1" t="s">
        <v>61</v>
      </c>
    </row>
    <row r="2" spans="1:11" ht="12.75">
      <c r="A2" t="s">
        <v>89</v>
      </c>
      <c r="K2" s="5" t="s">
        <v>136</v>
      </c>
    </row>
    <row r="3" spans="1:13" ht="12.75">
      <c r="A3" t="s">
        <v>90</v>
      </c>
      <c r="J3" s="14" t="s">
        <v>30</v>
      </c>
      <c r="K3" s="49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139</v>
      </c>
      <c r="G4" s="8" t="s">
        <v>135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2.74</v>
      </c>
      <c r="M6" s="44">
        <f>L6*160.174*1.302</f>
        <v>571.4175415200001</v>
      </c>
    </row>
    <row r="7" spans="10:13" ht="12.75">
      <c r="J7" s="14">
        <v>2</v>
      </c>
      <c r="K7" s="14" t="s">
        <v>38</v>
      </c>
      <c r="L7" s="14"/>
      <c r="M7" s="44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4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4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4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4">
        <f t="shared" si="0"/>
        <v>1630.8340053600002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4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4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14.52</v>
      </c>
      <c r="M14" s="44">
        <f t="shared" si="0"/>
        <v>3028.0958769599997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4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4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27</v>
      </c>
      <c r="M17" s="44">
        <f t="shared" si="0"/>
        <v>5630.756796000001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4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4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59.42</v>
      </c>
      <c r="M20" s="33">
        <f>SUM(M6:M19)</f>
        <v>12391.835882160001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141</v>
      </c>
      <c r="L24" s="44">
        <v>1.62</v>
      </c>
      <c r="M24" s="32">
        <f aca="true" t="shared" si="1" ref="M24:M43">L24*160.174*1.302*1.15</f>
        <v>388.522218924</v>
      </c>
    </row>
    <row r="25" spans="1:13" ht="12.75">
      <c r="A25" t="s">
        <v>110</v>
      </c>
      <c r="J25" s="20">
        <v>2</v>
      </c>
      <c r="K25" s="20" t="s">
        <v>145</v>
      </c>
      <c r="L25" s="44">
        <f>3*1.07</f>
        <v>3.21</v>
      </c>
      <c r="M25" s="32">
        <f t="shared" si="1"/>
        <v>769.849581942</v>
      </c>
    </row>
    <row r="26" spans="1:13" ht="12.75">
      <c r="A26" t="s">
        <v>111</v>
      </c>
      <c r="J26" s="20">
        <v>3</v>
      </c>
      <c r="K26" s="20" t="s">
        <v>148</v>
      </c>
      <c r="L26" s="44">
        <v>0.28</v>
      </c>
      <c r="M26" s="32">
        <f t="shared" si="1"/>
        <v>67.15198845600001</v>
      </c>
    </row>
    <row r="27" spans="1:13" ht="12.75">
      <c r="A27" s="46" t="s">
        <v>112</v>
      </c>
      <c r="B27" s="46"/>
      <c r="C27" s="46"/>
      <c r="D27" s="46"/>
      <c r="E27" s="46"/>
      <c r="F27" s="46"/>
      <c r="G27" s="46"/>
      <c r="H27" s="46"/>
      <c r="J27" s="20">
        <v>4</v>
      </c>
      <c r="K27" s="20" t="s">
        <v>151</v>
      </c>
      <c r="L27" s="44">
        <f>0.1*7.1</f>
        <v>0.71</v>
      </c>
      <c r="M27" s="32">
        <f t="shared" si="1"/>
        <v>170.27825644199999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4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4"/>
      <c r="M30" s="32">
        <f t="shared" si="1"/>
        <v>0</v>
      </c>
    </row>
    <row r="31" spans="10:13" ht="12.75">
      <c r="J31" s="20">
        <v>8</v>
      </c>
      <c r="K31" s="20"/>
      <c r="L31" s="44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44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4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44"/>
      <c r="M35" s="32">
        <f t="shared" si="1"/>
        <v>0</v>
      </c>
    </row>
    <row r="36" spans="10:13" ht="12.75">
      <c r="J36" s="20">
        <v>13</v>
      </c>
      <c r="K36" s="20"/>
      <c r="L36" s="4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44"/>
      <c r="M38" s="32">
        <f t="shared" si="1"/>
        <v>0</v>
      </c>
    </row>
    <row r="39" spans="1:13" ht="12.75">
      <c r="A39" s="2" t="s">
        <v>6</v>
      </c>
      <c r="F39" s="11">
        <f>255125.28-531.13</f>
        <v>254594.15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321416.17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1.2624648681047856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134</v>
      </c>
      <c r="B42" s="7"/>
      <c r="C42" s="7"/>
      <c r="D42" s="7"/>
      <c r="E42" s="7"/>
      <c r="F42" s="5">
        <f>250+300+400+400+250+105</f>
        <v>1705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323121.17</v>
      </c>
      <c r="J43" s="20">
        <v>20</v>
      </c>
      <c r="K43" s="20"/>
      <c r="L43" s="25"/>
      <c r="M43" s="32">
        <f t="shared" si="1"/>
        <v>0</v>
      </c>
    </row>
    <row r="44" spans="10:13" ht="12.75">
      <c r="J44" s="20"/>
      <c r="K44" s="29" t="s">
        <v>52</v>
      </c>
      <c r="L44" s="28">
        <f>SUM(L24:L42)</f>
        <v>5.82</v>
      </c>
      <c r="M44" s="33">
        <f>SUM(M24:M43)</f>
        <v>1395.802045764</v>
      </c>
    </row>
    <row r="45" spans="2:11" ht="12.75">
      <c r="B45" s="1" t="s">
        <v>10</v>
      </c>
      <c r="C45" s="1"/>
      <c r="K45" s="1" t="s">
        <v>56</v>
      </c>
    </row>
    <row r="46" spans="10:13" ht="12.75">
      <c r="J46" s="22" t="s">
        <v>30</v>
      </c>
      <c r="K46" s="22"/>
      <c r="L46" s="22" t="s">
        <v>57</v>
      </c>
      <c r="M46" s="22" t="s">
        <v>36</v>
      </c>
    </row>
    <row r="47" spans="1:13" ht="12.75">
      <c r="A47" s="4" t="s">
        <v>11</v>
      </c>
      <c r="B47" s="4"/>
      <c r="C47" s="4"/>
      <c r="D47" s="4"/>
      <c r="E47" s="4"/>
      <c r="F47" s="4"/>
      <c r="J47" s="23" t="s">
        <v>31</v>
      </c>
      <c r="K47" s="23" t="s">
        <v>32</v>
      </c>
      <c r="L47" s="23"/>
      <c r="M47" s="23" t="s">
        <v>58</v>
      </c>
    </row>
    <row r="48" spans="1:13" ht="12.75">
      <c r="A48" t="s">
        <v>12</v>
      </c>
      <c r="F48" s="11">
        <f>(6077)*1.302</f>
        <v>7912.254</v>
      </c>
      <c r="J48" s="20">
        <v>1</v>
      </c>
      <c r="K48" s="20" t="s">
        <v>142</v>
      </c>
      <c r="L48" s="25" t="s">
        <v>143</v>
      </c>
      <c r="M48" s="44">
        <f>2*351</f>
        <v>702</v>
      </c>
    </row>
    <row r="49" spans="1:13" ht="12.75">
      <c r="A49" s="6" t="s">
        <v>15</v>
      </c>
      <c r="F49" s="11">
        <f>(5782)*1.302</f>
        <v>7528.164000000001</v>
      </c>
      <c r="J49" s="20">
        <v>2</v>
      </c>
      <c r="K49" s="20" t="s">
        <v>144</v>
      </c>
      <c r="L49" s="25" t="s">
        <v>143</v>
      </c>
      <c r="M49" s="25">
        <f>2*10.5</f>
        <v>21</v>
      </c>
    </row>
    <row r="50" spans="1:13" ht="12.75">
      <c r="A50" s="53" t="s">
        <v>86</v>
      </c>
      <c r="B50" s="45"/>
      <c r="C50" s="45"/>
      <c r="D50" s="45"/>
      <c r="E50" s="52">
        <v>0.81</v>
      </c>
      <c r="F50" s="56">
        <f>E50*E32</f>
        <v>4815.8550000000005</v>
      </c>
      <c r="J50" s="20">
        <v>3</v>
      </c>
      <c r="K50" s="20" t="s">
        <v>146</v>
      </c>
      <c r="L50" s="25" t="s">
        <v>147</v>
      </c>
      <c r="M50" s="25">
        <f>3*364.02</f>
        <v>1092.06</v>
      </c>
    </row>
    <row r="51" spans="1:13" ht="12.75">
      <c r="A51" s="4" t="s">
        <v>28</v>
      </c>
      <c r="F51" s="31">
        <f>F48+F49+F50</f>
        <v>20256.273</v>
      </c>
      <c r="J51" s="20">
        <v>4</v>
      </c>
      <c r="K51" s="20" t="s">
        <v>149</v>
      </c>
      <c r="L51" s="25" t="s">
        <v>150</v>
      </c>
      <c r="M51" s="25">
        <f>4*14.43</f>
        <v>57.72</v>
      </c>
    </row>
    <row r="52" spans="1:13" ht="12.75">
      <c r="A52" s="4" t="s">
        <v>16</v>
      </c>
      <c r="J52" s="20">
        <v>5</v>
      </c>
      <c r="K52" s="20" t="s">
        <v>149</v>
      </c>
      <c r="L52" s="25" t="s">
        <v>152</v>
      </c>
      <c r="M52" s="25">
        <f>10*20</f>
        <v>200</v>
      </c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6</v>
      </c>
      <c r="K53" s="20" t="s">
        <v>153</v>
      </c>
      <c r="L53" s="25"/>
      <c r="M53" s="25">
        <f>0.1*E32</f>
        <v>594.5500000000001</v>
      </c>
    </row>
    <row r="54" spans="1:13" ht="12.75">
      <c r="A54" t="s">
        <v>82</v>
      </c>
      <c r="B54">
        <v>1013.2</v>
      </c>
      <c r="C54" t="s">
        <v>13</v>
      </c>
      <c r="D54" s="5">
        <v>0.5</v>
      </c>
      <c r="E54" t="s">
        <v>14</v>
      </c>
      <c r="F54" s="11">
        <f>B54*D54</f>
        <v>506.6</v>
      </c>
      <c r="J54" s="20">
        <v>7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506.6</v>
      </c>
      <c r="J55" s="20">
        <v>8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9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59">
        <f>B57*D57*2</f>
        <v>37830</v>
      </c>
      <c r="J57" s="20">
        <v>10</v>
      </c>
      <c r="K57" s="20"/>
      <c r="L57" s="25"/>
      <c r="M57" s="25"/>
    </row>
    <row r="58" spans="1:13" ht="12.75">
      <c r="A58" s="60" t="s">
        <v>140</v>
      </c>
      <c r="B58" s="60"/>
      <c r="C58" s="60"/>
      <c r="D58" s="61"/>
      <c r="E58" s="62"/>
      <c r="F58" s="63">
        <v>12813</v>
      </c>
      <c r="J58" s="20">
        <v>11</v>
      </c>
      <c r="K58" s="20"/>
      <c r="L58" s="25"/>
      <c r="M58" s="25"/>
    </row>
    <row r="59" spans="1:13" ht="12.75">
      <c r="A59" s="4" t="s">
        <v>70</v>
      </c>
      <c r="F59" s="8">
        <f>SUM(F57+F58)</f>
        <v>50643</v>
      </c>
      <c r="J59" s="20">
        <v>12</v>
      </c>
      <c r="K59" s="20"/>
      <c r="L59" s="25"/>
      <c r="M59" s="25"/>
    </row>
    <row r="60" spans="1:13" ht="12.75">
      <c r="A60" s="4" t="s">
        <v>64</v>
      </c>
      <c r="B60" s="4"/>
      <c r="J60" s="20">
        <v>13</v>
      </c>
      <c r="K60" s="20"/>
      <c r="L60" s="25"/>
      <c r="M60" s="25"/>
    </row>
    <row r="61" spans="1:13" ht="12.75">
      <c r="A61" t="s">
        <v>18</v>
      </c>
      <c r="C61" s="45">
        <v>599363</v>
      </c>
      <c r="D61">
        <v>222535.4</v>
      </c>
      <c r="E61">
        <v>5945.5</v>
      </c>
      <c r="F61" s="34">
        <f>C61/D61*E61</f>
        <v>16013.239765448554</v>
      </c>
      <c r="J61" s="20">
        <v>14</v>
      </c>
      <c r="K61" s="20"/>
      <c r="L61" s="25"/>
      <c r="M61" s="25"/>
    </row>
    <row r="62" spans="1:13" ht="12.75">
      <c r="A62" t="s">
        <v>19</v>
      </c>
      <c r="F62" s="34">
        <f>M20</f>
        <v>12391.835882160001</v>
      </c>
      <c r="J62" s="20">
        <v>15</v>
      </c>
      <c r="K62" s="20"/>
      <c r="L62" s="25"/>
      <c r="M62" s="25"/>
    </row>
    <row r="63" spans="1:13" ht="12.75">
      <c r="A63" t="s">
        <v>20</v>
      </c>
      <c r="F63" s="11">
        <f>M44</f>
        <v>1395.802045764</v>
      </c>
      <c r="J63" s="20">
        <v>16</v>
      </c>
      <c r="K63" s="20"/>
      <c r="L63" s="25"/>
      <c r="M63" s="25"/>
    </row>
    <row r="64" spans="1:13" ht="12.75">
      <c r="A64" t="s">
        <v>75</v>
      </c>
      <c r="F64" s="5">
        <f>0*600*1.302</f>
        <v>0</v>
      </c>
      <c r="J64" s="20">
        <v>17</v>
      </c>
      <c r="K64" s="20"/>
      <c r="L64" s="25"/>
      <c r="M64" s="25"/>
    </row>
    <row r="65" spans="1:13" ht="12.75">
      <c r="A65" t="s">
        <v>21</v>
      </c>
      <c r="F65" s="11">
        <f>M84</f>
        <v>2667.33</v>
      </c>
      <c r="J65" s="20">
        <v>18</v>
      </c>
      <c r="K65" s="20"/>
      <c r="L65" s="25"/>
      <c r="M65" s="25"/>
    </row>
    <row r="66" spans="1:13" ht="12.75">
      <c r="A66" t="s">
        <v>22</v>
      </c>
      <c r="F66" s="5"/>
      <c r="J66" s="20">
        <v>19</v>
      </c>
      <c r="K66" s="20"/>
      <c r="L66" s="25"/>
      <c r="M66" s="25"/>
    </row>
    <row r="67" spans="1:13" ht="12.75">
      <c r="A67" t="s">
        <v>23</v>
      </c>
      <c r="F67" s="5"/>
      <c r="J67" s="20">
        <v>20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0.48</v>
      </c>
      <c r="E68" t="s">
        <v>14</v>
      </c>
      <c r="F68" s="11">
        <f>B68*D68</f>
        <v>2853.8399999999997</v>
      </c>
      <c r="J68" s="20">
        <v>21</v>
      </c>
      <c r="K68" s="20"/>
      <c r="L68" s="25"/>
      <c r="M68" s="25"/>
    </row>
    <row r="69" spans="1:13" ht="12.75">
      <c r="A69" s="45" t="s">
        <v>78</v>
      </c>
      <c r="B69" s="45"/>
      <c r="C69" s="45"/>
      <c r="D69" s="45"/>
      <c r="E69" s="45"/>
      <c r="F69" s="52">
        <v>0</v>
      </c>
      <c r="J69" s="20">
        <v>22</v>
      </c>
      <c r="K69" s="20"/>
      <c r="L69" s="25"/>
      <c r="M69" s="25"/>
    </row>
    <row r="70" spans="1:13" ht="12.75">
      <c r="A70" s="45" t="s">
        <v>87</v>
      </c>
      <c r="B70" s="45"/>
      <c r="C70" s="45"/>
      <c r="D70" s="52">
        <v>0.68</v>
      </c>
      <c r="E70" s="45"/>
      <c r="F70" s="52">
        <f>D70*E32</f>
        <v>4042.9400000000005</v>
      </c>
      <c r="J70" s="20">
        <v>23</v>
      </c>
      <c r="K70" s="20"/>
      <c r="L70" s="25"/>
      <c r="M70" s="25"/>
    </row>
    <row r="71" spans="1:13" ht="12.75">
      <c r="A71" s="4" t="s">
        <v>67</v>
      </c>
      <c r="B71" s="10"/>
      <c r="C71" s="10"/>
      <c r="F71" s="31">
        <f>SUM(F61:F70)</f>
        <v>39364.98769337255</v>
      </c>
      <c r="J71" s="20">
        <v>24</v>
      </c>
      <c r="K71" s="20"/>
      <c r="L71" s="25"/>
      <c r="M71" s="25"/>
    </row>
    <row r="72" spans="1:13" ht="12.75">
      <c r="A72" s="4" t="s">
        <v>65</v>
      </c>
      <c r="F72" s="5"/>
      <c r="J72" s="20">
        <v>25</v>
      </c>
      <c r="K72" s="20"/>
      <c r="L72" s="25"/>
      <c r="M72" s="25"/>
    </row>
    <row r="73" spans="1:13" ht="12.75">
      <c r="A73" t="s">
        <v>24</v>
      </c>
      <c r="B73">
        <v>5945.5</v>
      </c>
      <c r="C73" t="s">
        <v>60</v>
      </c>
      <c r="D73" s="5">
        <v>0.4</v>
      </c>
      <c r="E73" t="s">
        <v>14</v>
      </c>
      <c r="F73" s="11">
        <f>B73*D73</f>
        <v>2378.2000000000003</v>
      </c>
      <c r="J73" s="20">
        <v>26</v>
      </c>
      <c r="K73" s="20"/>
      <c r="L73" s="25"/>
      <c r="M73" s="25"/>
    </row>
    <row r="74" spans="1:13" ht="12.75">
      <c r="A74" t="s">
        <v>25</v>
      </c>
      <c r="F74" s="5"/>
      <c r="J74" s="20">
        <v>27</v>
      </c>
      <c r="K74" s="20"/>
      <c r="L74" s="25"/>
      <c r="M74" s="25"/>
    </row>
    <row r="75" spans="1:13" ht="12.75">
      <c r="A75" s="7" t="s">
        <v>76</v>
      </c>
      <c r="F75" s="5"/>
      <c r="J75" s="20">
        <v>28</v>
      </c>
      <c r="K75" s="20"/>
      <c r="L75" s="25"/>
      <c r="M75" s="25"/>
    </row>
    <row r="76" spans="2:13" ht="12.75">
      <c r="B76">
        <v>5945.5</v>
      </c>
      <c r="C76" t="s">
        <v>13</v>
      </c>
      <c r="D76" s="11">
        <v>5.17</v>
      </c>
      <c r="E76" t="s">
        <v>14</v>
      </c>
      <c r="F76" s="11">
        <f>B76*D76</f>
        <v>30738.235</v>
      </c>
      <c r="J76" s="20">
        <v>29</v>
      </c>
      <c r="K76" s="20"/>
      <c r="L76" s="25"/>
      <c r="M76" s="25"/>
    </row>
    <row r="77" spans="1:13" ht="12.75">
      <c r="A77" s="4" t="s">
        <v>66</v>
      </c>
      <c r="F77" s="31">
        <f>F73+F76</f>
        <v>33116.435</v>
      </c>
      <c r="J77" s="20">
        <v>30</v>
      </c>
      <c r="K77" s="20"/>
      <c r="L77" s="25"/>
      <c r="M77" s="25"/>
    </row>
    <row r="78" spans="1:13" ht="12.75">
      <c r="A78" s="4" t="s">
        <v>68</v>
      </c>
      <c r="G78" s="7"/>
      <c r="H78" s="7"/>
      <c r="J78" s="20">
        <v>31</v>
      </c>
      <c r="K78" s="20"/>
      <c r="L78" s="25"/>
      <c r="M78" s="25"/>
    </row>
    <row r="79" spans="1:13" ht="12.75">
      <c r="A79" s="7" t="s">
        <v>26</v>
      </c>
      <c r="B79" s="7"/>
      <c r="C79" s="7"/>
      <c r="D79" s="7"/>
      <c r="E79" s="7"/>
      <c r="F79" s="7"/>
      <c r="J79" s="20">
        <v>32</v>
      </c>
      <c r="K79" s="20"/>
      <c r="L79" s="25"/>
      <c r="M79" s="25"/>
    </row>
    <row r="80" spans="2:13" ht="12.75">
      <c r="B80">
        <v>5945.5</v>
      </c>
      <c r="C80" t="s">
        <v>13</v>
      </c>
      <c r="D80" s="11">
        <v>5.3</v>
      </c>
      <c r="E80" t="s">
        <v>14</v>
      </c>
      <c r="F80" s="11">
        <f>B80*D80</f>
        <v>31511.149999999998</v>
      </c>
      <c r="J80" s="20">
        <v>33</v>
      </c>
      <c r="K80" s="20"/>
      <c r="L80" s="25"/>
      <c r="M80" s="25"/>
    </row>
    <row r="81" spans="1:13" ht="12.75">
      <c r="A81" s="4" t="s">
        <v>69</v>
      </c>
      <c r="F81" s="31">
        <f>SUM(F80)</f>
        <v>31511.149999999998</v>
      </c>
      <c r="I81" s="7"/>
      <c r="J81" s="20">
        <v>34</v>
      </c>
      <c r="K81" s="20"/>
      <c r="L81" s="25"/>
      <c r="M81" s="25"/>
    </row>
    <row r="82" spans="1:13" ht="12.75">
      <c r="A82" s="54" t="s">
        <v>81</v>
      </c>
      <c r="B82" s="45"/>
      <c r="C82" s="45"/>
      <c r="D82" s="52">
        <v>2.12</v>
      </c>
      <c r="E82" s="45"/>
      <c r="F82" s="55">
        <f>D82*E32</f>
        <v>12604.460000000001</v>
      </c>
      <c r="J82" s="20">
        <v>35</v>
      </c>
      <c r="K82" s="20"/>
      <c r="L82" s="25"/>
      <c r="M82" s="25"/>
    </row>
    <row r="83" spans="1:13" ht="12.75">
      <c r="A83" s="1" t="s">
        <v>27</v>
      </c>
      <c r="B83" s="1"/>
      <c r="F83" s="31">
        <f>F51+F55+F59+F71+F77+F81+F82</f>
        <v>188002.90569337254</v>
      </c>
      <c r="J83" s="20">
        <v>36</v>
      </c>
      <c r="K83" s="20"/>
      <c r="L83" s="25"/>
      <c r="M83" s="25"/>
    </row>
    <row r="84" spans="1:13" ht="12.75">
      <c r="A84" s="1" t="s">
        <v>79</v>
      </c>
      <c r="B84" s="35"/>
      <c r="C84" s="35">
        <v>0.058</v>
      </c>
      <c r="D84" s="1"/>
      <c r="E84" s="1"/>
      <c r="F84" s="31">
        <f>F83*5.8%</f>
        <v>10904.168530215606</v>
      </c>
      <c r="J84" s="20"/>
      <c r="K84" s="20"/>
      <c r="L84" s="30" t="s">
        <v>59</v>
      </c>
      <c r="M84" s="33">
        <f>SUM(M48:M83)</f>
        <v>2667.33</v>
      </c>
    </row>
    <row r="85" spans="1:6" ht="12.75">
      <c r="A85" s="1"/>
      <c r="B85" s="35" t="s">
        <v>131</v>
      </c>
      <c r="C85" s="35"/>
      <c r="D85" s="1"/>
      <c r="E85" s="50"/>
      <c r="F85" s="58">
        <f>(3197.13*2)*5.82</f>
        <v>37214.5932</v>
      </c>
    </row>
    <row r="86" spans="1:6" ht="12.75">
      <c r="A86" s="1"/>
      <c r="B86" s="35" t="s">
        <v>132</v>
      </c>
      <c r="C86" s="35"/>
      <c r="D86" s="1"/>
      <c r="E86" s="50"/>
      <c r="F86" s="51">
        <f>849.89+868.03</f>
        <v>1717.92</v>
      </c>
    </row>
    <row r="87" spans="1:6" ht="12.75">
      <c r="A87" s="1"/>
      <c r="B87" s="35" t="s">
        <v>133</v>
      </c>
      <c r="C87" s="35"/>
      <c r="D87" s="1"/>
      <c r="E87" s="50"/>
      <c r="F87" s="51">
        <f>4691.42+5100.16</f>
        <v>9791.58</v>
      </c>
    </row>
    <row r="88" spans="1:6" ht="15">
      <c r="A88" s="12" t="s">
        <v>29</v>
      </c>
      <c r="B88" s="12"/>
      <c r="C88" s="12"/>
      <c r="D88" s="12"/>
      <c r="E88" s="12"/>
      <c r="F88" s="41">
        <f>F83+F84+F85+F86+F87</f>
        <v>247631.16742358814</v>
      </c>
    </row>
    <row r="89" spans="2:6" ht="12.75">
      <c r="B89" s="36" t="s">
        <v>71</v>
      </c>
      <c r="C89" s="37" t="s">
        <v>72</v>
      </c>
      <c r="D89" s="22" t="s">
        <v>73</v>
      </c>
      <c r="E89" s="22" t="s">
        <v>74</v>
      </c>
      <c r="F89" s="40" t="s">
        <v>138</v>
      </c>
    </row>
    <row r="90" spans="1:6" ht="12.75">
      <c r="A90" s="13"/>
      <c r="B90" s="38">
        <v>45231</v>
      </c>
      <c r="C90" s="39">
        <v>-93336</v>
      </c>
      <c r="D90" s="42">
        <f>F43</f>
        <v>323121.17</v>
      </c>
      <c r="E90" s="42">
        <f>F88</f>
        <v>247631.16742358814</v>
      </c>
      <c r="F90" s="43">
        <f>C90+D90-E90</f>
        <v>-17845.997423588153</v>
      </c>
    </row>
    <row r="92" spans="1:6" ht="13.5" thickBot="1">
      <c r="A92" t="s">
        <v>115</v>
      </c>
      <c r="C92" s="47" t="s">
        <v>137</v>
      </c>
      <c r="D92" s="8" t="s">
        <v>116</v>
      </c>
      <c r="E92" s="47">
        <v>44926</v>
      </c>
      <c r="F92" t="s">
        <v>117</v>
      </c>
    </row>
    <row r="93" spans="1:7" ht="13.5" thickBot="1">
      <c r="A93" t="s">
        <v>118</v>
      </c>
      <c r="F93" s="48">
        <f>E90</f>
        <v>247631.16742358814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2023-01-12T17:05:08Z</cp:lastPrinted>
  <dcterms:created xsi:type="dcterms:W3CDTF">2008-08-18T07:30:19Z</dcterms:created>
  <dcterms:modified xsi:type="dcterms:W3CDTF">2023-03-21T07:01:47Z</dcterms:modified>
  <cp:category/>
  <cp:version/>
  <cp:contentType/>
  <cp:contentStatus/>
</cp:coreProperties>
</file>