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<sst xmlns="http://schemas.openxmlformats.org/spreadsheetml/2006/main" count="171" uniqueCount="148">
  <si>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</si>
  <si>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</si>
  <si>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</si>
  <si>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</si>
  <si>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</si>
  <si>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</si>
  <si>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</si>
  <si>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</si>
  <si>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</si>
  <si>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</si>
  <si>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</si>
  <si>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</si>
  <si>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</si>
  <si>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</si>
  <si>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</si>
  <si>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</si>
  <si>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</si>
  <si>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</si>
  <si>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</si>
  <si>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</si>
  <si>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</si>
  <si>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</si>
  <si>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</si>
  <si>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</si>
  <si>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</si>
  <si>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</si>
  <si>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</si>
  <si>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</si>
  <si>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</si>
  <si>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</si>
  <si>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</si>
  <si>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</si>
  <si>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</si>
  <si>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</si>
  <si>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</si>
  <si>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</si>
  <si>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</si>
  <si>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</si>
  <si>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</si>
  <si>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</si>
  <si>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</si>
  <si>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</si>
  <si>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</si>
  <si>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</si>
  <si>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</si>
  <si>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</si>
  <si>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</si>
  <si>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</si>
  <si>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</si>
  <si>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</si>
  <si>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</si>
  <si>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</si>
  <si>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</si>
  <si>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</si>
  <si>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</si>
  <si>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</si>
  <si>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</si>
  <si>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</si>
  <si>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</si>
  <si>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</si>
  <si>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</si>
  <si>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</si>
  <si>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</si>
  <si>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</si>
  <si>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</si>
  <si>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</si>
  <si>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</si>
  <si>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</si>
  <si>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</si>
  <si>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</si>
  <si>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</si>
  <si>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</si>
  <si>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</si>
  <si>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</si>
  <si>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</si>
  <si>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</si>
  <si>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</si>
  <si>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</si>
  <si>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</si>
  <si>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</si>
  <si>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</si>
  <si>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</si>
  <si>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</si>
  <si>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</si>
  <si>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</si>
  <si>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</si>
  <si>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</si>
  <si>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</si>
  <si>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</si>
  <si>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</si>
  <si>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</si>
  <si>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</si>
  <si>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</si>
  <si>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</si>
  <si>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</si>
  <si>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</si>
  <si>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</si>
  <si>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</si>
  <si>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</si>
  <si>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</si>
  <si>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</si>
  <si>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</si>
  <si>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</si>
  <si>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</si>
  <si>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</si>
  <si>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</si>
  <si>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</si>
  <si>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</si>
  <si>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</si>
  <si>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</si>
  <si>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</si>
  <si>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</si>
  <si>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</si>
  <si>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</si>
  <si>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</si>
  <si>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</si>
  <si>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</si>
  <si>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</si>
  <si>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</si>
  <si>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</si>
  <si>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</si>
  <si>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</si>
  <si>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</si>
  <si>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</si>
  <si>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</si>
  <si>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</si>
  <si>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</si>
  <si>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</si>
  <si>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</si>
  <si>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</si>
  <si>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</si>
  <si>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Арендаторы </t>
    </r>
    <r>
      <rPr>
        <sz val="9"/>
        <rFont val="Arial Cyr"/>
        <family val="0"/>
      </rPr>
      <t>(интер-телеком, комстар,ростелеком</t>
    </r>
    <r>
      <rPr>
        <sz val="10"/>
        <rFont val="Arial Cyr"/>
        <family val="0"/>
      </rPr>
      <t>)             -</t>
    </r>
    <r>
      <rPr>
        <sz val="9"/>
        <rFont val="Arial Cyr"/>
        <family val="0"/>
      </rPr>
      <t>Поликлинника №10</t>
    </r>
  </si>
  <si>
    <t>2021г.</t>
  </si>
  <si>
    <t>ост.на 01.05</t>
  </si>
  <si>
    <t>апреля</t>
  </si>
  <si>
    <t>за   март-апрель  2022 г.</t>
  </si>
  <si>
    <t>откачка воды из техподполий</t>
  </si>
  <si>
    <t>смена кер.плитки  п-д3</t>
  </si>
  <si>
    <t xml:space="preserve">плитка </t>
  </si>
  <si>
    <t>6м2</t>
  </si>
  <si>
    <t>клей плиточный</t>
  </si>
  <si>
    <t>50кг</t>
  </si>
  <si>
    <t>смена ламп (3шт) п-д2</t>
  </si>
  <si>
    <t>лампа</t>
  </si>
  <si>
    <t>3шт</t>
  </si>
  <si>
    <t xml:space="preserve">уст-ка заглушки (2шт) </t>
  </si>
  <si>
    <t>заглушка</t>
  </si>
  <si>
    <t>2шт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</si>
</sst>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16" xfId="0" applyBorder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M53" sqref="M53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3.87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65</v>
      </c>
    </row>
    <row r="2" spans="3:11" ht="12.75">
      <c r="C2" s="1" t="s">
        <v>92</v>
      </c>
      <c r="D2" s="8">
        <v>3.4</v>
      </c>
      <c r="K2" s="5" t="s">
        <v>135</v>
      </c>
    </row>
    <row r="3" spans="1:13" ht="12.75">
      <c r="A3" t="s">
        <v>93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94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134</v>
      </c>
      <c r="G5" s="8" t="s">
        <v>132</v>
      </c>
      <c r="J5" s="15"/>
      <c r="K5" s="15"/>
      <c r="L5" s="21" t="s">
        <v>39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8">
        <f>L6*160.174*1.302</f>
        <v>0</v>
      </c>
    </row>
    <row r="7" spans="2:13" ht="12.75">
      <c r="B7" t="s">
        <v>96</v>
      </c>
      <c r="C7" s="1" t="s">
        <v>97</v>
      </c>
      <c r="D7" s="8">
        <v>7</v>
      </c>
      <c r="J7" s="14">
        <v>2</v>
      </c>
      <c r="K7" s="14" t="s">
        <v>42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8">
        <f t="shared" si="0"/>
        <v>0</v>
      </c>
    </row>
    <row r="9" spans="1:13" ht="12.75">
      <c r="A9" t="s">
        <v>98</v>
      </c>
      <c r="J9" s="16"/>
      <c r="K9" s="16" t="s">
        <v>44</v>
      </c>
      <c r="L9" s="23"/>
      <c r="M9" s="48">
        <f t="shared" si="0"/>
        <v>0</v>
      </c>
    </row>
    <row r="10" spans="5:13" ht="12.75">
      <c r="E10" t="s">
        <v>99</v>
      </c>
      <c r="J10" s="15">
        <v>3</v>
      </c>
      <c r="K10" s="24" t="s">
        <v>45</v>
      </c>
      <c r="L10" s="21"/>
      <c r="M10" s="48">
        <f t="shared" si="0"/>
        <v>0</v>
      </c>
    </row>
    <row r="11" spans="5:13" ht="12.75">
      <c r="E11" t="s">
        <v>100</v>
      </c>
      <c r="J11" s="16"/>
      <c r="K11" s="18" t="s">
        <v>47</v>
      </c>
      <c r="L11" s="23">
        <v>0</v>
      </c>
      <c r="M11" s="48">
        <f t="shared" si="0"/>
        <v>0</v>
      </c>
    </row>
    <row r="12" spans="5:13" ht="12.75">
      <c r="E12" t="s">
        <v>101</v>
      </c>
      <c r="J12" s="14">
        <v>4</v>
      </c>
      <c r="K12" s="17" t="s">
        <v>46</v>
      </c>
      <c r="L12" s="22"/>
      <c r="M12" s="48">
        <f t="shared" si="0"/>
        <v>0</v>
      </c>
    </row>
    <row r="13" spans="5:13" ht="12.75">
      <c r="E13" t="s">
        <v>102</v>
      </c>
      <c r="J13" s="16"/>
      <c r="K13" s="18" t="s">
        <v>81</v>
      </c>
      <c r="L13" s="23">
        <v>4.96</v>
      </c>
      <c r="M13" s="48">
        <f t="shared" si="0"/>
        <v>1034.39087808</v>
      </c>
    </row>
    <row r="14" spans="1:13" ht="12.75">
      <c r="A14" t="s">
        <v>103</v>
      </c>
      <c r="J14" s="20">
        <v>5</v>
      </c>
      <c r="K14" s="19" t="s">
        <v>48</v>
      </c>
      <c r="L14" s="25">
        <v>0</v>
      </c>
      <c r="M14" s="48">
        <f t="shared" si="0"/>
        <v>0</v>
      </c>
    </row>
    <row r="15" spans="1:13" ht="12.75">
      <c r="A15" t="s">
        <v>104</v>
      </c>
      <c r="J15" s="14">
        <v>6</v>
      </c>
      <c r="K15" s="17" t="s">
        <v>49</v>
      </c>
      <c r="L15" s="22"/>
      <c r="M15" s="48">
        <f t="shared" si="0"/>
        <v>0</v>
      </c>
    </row>
    <row r="16" spans="5:13" ht="12.75">
      <c r="E16" t="s">
        <v>105</v>
      </c>
      <c r="J16" s="15" t="s">
        <v>50</v>
      </c>
      <c r="K16" s="26" t="s">
        <v>51</v>
      </c>
      <c r="L16" s="21">
        <v>0</v>
      </c>
      <c r="M16" s="48">
        <f t="shared" si="0"/>
        <v>0</v>
      </c>
    </row>
    <row r="17" spans="5:13" ht="12.75">
      <c r="E17" t="s">
        <v>106</v>
      </c>
      <c r="J17" s="15" t="s">
        <v>52</v>
      </c>
      <c r="K17" s="26" t="s">
        <v>83</v>
      </c>
      <c r="L17" s="21">
        <v>0</v>
      </c>
      <c r="M17" s="48">
        <f t="shared" si="0"/>
        <v>0</v>
      </c>
    </row>
    <row r="18" spans="5:13" ht="12.75">
      <c r="E18" t="s">
        <v>107</v>
      </c>
      <c r="J18" s="15" t="s">
        <v>54</v>
      </c>
      <c r="K18" s="26" t="s">
        <v>53</v>
      </c>
      <c r="L18" s="21">
        <v>1.35</v>
      </c>
      <c r="M18" s="48">
        <f t="shared" si="0"/>
        <v>281.53783980000003</v>
      </c>
    </row>
    <row r="19" spans="1:13" ht="12.75">
      <c r="A19" t="s">
        <v>108</v>
      </c>
      <c r="J19" s="16" t="s">
        <v>82</v>
      </c>
      <c r="K19" s="18" t="s">
        <v>55</v>
      </c>
      <c r="L19" s="23">
        <v>0.5</v>
      </c>
      <c r="M19" s="48">
        <f t="shared" si="0"/>
        <v>104.27327400000001</v>
      </c>
    </row>
    <row r="20" spans="1:13" ht="12.75">
      <c r="A20" t="s">
        <v>109</v>
      </c>
      <c r="J20" s="20"/>
      <c r="K20" s="27" t="s">
        <v>56</v>
      </c>
      <c r="L20" s="28">
        <f>SUM(L6:L19)</f>
        <v>6.8100000000000005</v>
      </c>
      <c r="M20" s="34">
        <f>SUM(M6:M19)</f>
        <v>1420.2019918800002</v>
      </c>
    </row>
    <row r="21" spans="1:11" ht="12.75">
      <c r="A21" t="s">
        <v>127</v>
      </c>
      <c r="K21" s="1" t="s">
        <v>57</v>
      </c>
    </row>
    <row r="22" spans="1:13" ht="12.75">
      <c r="A22" t="s">
        <v>110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111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112</v>
      </c>
      <c r="J24" s="35">
        <v>1</v>
      </c>
      <c r="K24" s="36" t="s">
        <v>136</v>
      </c>
      <c r="L24" s="53">
        <f>2*1.75</f>
        <v>3.5</v>
      </c>
      <c r="M24" s="33">
        <f aca="true" t="shared" si="1" ref="M24:M44">L24*160.174*1.302*1.15</f>
        <v>839.3998557000001</v>
      </c>
    </row>
    <row r="25" spans="1:13" ht="12.75">
      <c r="A25" t="s">
        <v>113</v>
      </c>
      <c r="J25" s="35">
        <v>2</v>
      </c>
      <c r="K25" s="36" t="s">
        <v>137</v>
      </c>
      <c r="L25" s="53">
        <v>6.25</v>
      </c>
      <c r="M25" s="33">
        <f t="shared" si="1"/>
        <v>1498.9283137500001</v>
      </c>
    </row>
    <row r="26" spans="1:13" ht="12.75">
      <c r="A26" t="s">
        <v>114</v>
      </c>
      <c r="J26" s="35">
        <v>3</v>
      </c>
      <c r="K26" s="36" t="s">
        <v>142</v>
      </c>
      <c r="L26" s="53">
        <v>0.21</v>
      </c>
      <c r="M26" s="33">
        <f t="shared" si="1"/>
        <v>50.363991342000006</v>
      </c>
    </row>
    <row r="27" spans="1:13" ht="12.75">
      <c r="A27" s="50" t="s">
        <v>115</v>
      </c>
      <c r="B27" s="50"/>
      <c r="C27" s="50"/>
      <c r="D27" s="50"/>
      <c r="E27" s="50"/>
      <c r="F27" s="50"/>
      <c r="G27" s="50"/>
      <c r="J27" s="35">
        <v>4</v>
      </c>
      <c r="K27" s="36" t="s">
        <v>145</v>
      </c>
      <c r="L27" s="53">
        <f>2*1.12</f>
        <v>2.24</v>
      </c>
      <c r="M27" s="33">
        <f t="shared" si="1"/>
        <v>537.2159076480001</v>
      </c>
    </row>
    <row r="28" spans="1:13" ht="12.75">
      <c r="A28" t="s">
        <v>116</v>
      </c>
      <c r="B28" s="1"/>
      <c r="C28" s="1"/>
      <c r="D28" s="1"/>
      <c r="J28" s="35">
        <v>5</v>
      </c>
      <c r="K28" s="36"/>
      <c r="L28" s="23"/>
      <c r="M28" s="33">
        <f t="shared" si="1"/>
        <v>0</v>
      </c>
    </row>
    <row r="29" spans="1:13" ht="12.75">
      <c r="A29" t="s">
        <v>117</v>
      </c>
      <c r="B29" s="1"/>
      <c r="C29" s="8"/>
      <c r="D29" s="8"/>
      <c r="J29" s="35">
        <v>6</v>
      </c>
      <c r="K29" s="36"/>
      <c r="L29" s="23"/>
      <c r="M29" s="33">
        <f t="shared" si="1"/>
        <v>0</v>
      </c>
    </row>
    <row r="30" spans="10:13" ht="12.75">
      <c r="J30" s="35">
        <v>7</v>
      </c>
      <c r="K30" s="36"/>
      <c r="L30" s="23"/>
      <c r="M30" s="33">
        <f t="shared" si="1"/>
        <v>0</v>
      </c>
    </row>
    <row r="31" spans="2:13" ht="12.75">
      <c r="B31" t="s">
        <v>0</v>
      </c>
      <c r="J31" s="35">
        <v>8</v>
      </c>
      <c r="K31" s="36"/>
      <c r="L31" s="23"/>
      <c r="M31" s="33">
        <f t="shared" si="1"/>
        <v>0</v>
      </c>
    </row>
    <row r="32" spans="10:13" ht="12.75">
      <c r="J32" s="35">
        <v>9</v>
      </c>
      <c r="K32" s="36"/>
      <c r="L32" s="23"/>
      <c r="M32" s="33">
        <f t="shared" si="1"/>
        <v>0</v>
      </c>
    </row>
    <row r="33" spans="1:13" ht="12.75">
      <c r="A33" t="s">
        <v>1</v>
      </c>
      <c r="E33">
        <v>3656</v>
      </c>
      <c r="F33" t="s">
        <v>64</v>
      </c>
      <c r="J33" s="35">
        <v>10</v>
      </c>
      <c r="K33" s="36"/>
      <c r="L33" s="23"/>
      <c r="M33" s="33">
        <f t="shared" si="1"/>
        <v>0</v>
      </c>
    </row>
    <row r="34" spans="1:13" ht="12.75">
      <c r="A34" t="s">
        <v>2</v>
      </c>
      <c r="E34">
        <v>1239.4</v>
      </c>
      <c r="F34" t="s">
        <v>64</v>
      </c>
      <c r="J34" s="35">
        <v>11</v>
      </c>
      <c r="K34" s="36"/>
      <c r="L34" s="23"/>
      <c r="M34" s="33">
        <f t="shared" si="1"/>
        <v>0</v>
      </c>
    </row>
    <row r="35" spans="1:13" ht="12.75">
      <c r="A35" t="s">
        <v>3</v>
      </c>
      <c r="J35" s="35">
        <v>12</v>
      </c>
      <c r="K35" s="36"/>
      <c r="L35" s="23"/>
      <c r="M35" s="33">
        <f t="shared" si="1"/>
        <v>0</v>
      </c>
    </row>
    <row r="36" spans="1:13" ht="12.75">
      <c r="A36" t="s">
        <v>4</v>
      </c>
      <c r="E36">
        <v>427</v>
      </c>
      <c r="F36" t="s">
        <v>64</v>
      </c>
      <c r="J36" s="35">
        <v>13</v>
      </c>
      <c r="K36" s="36"/>
      <c r="L36" s="23"/>
      <c r="M36" s="33">
        <f t="shared" si="1"/>
        <v>0</v>
      </c>
    </row>
    <row r="37" spans="10:13" ht="12.75">
      <c r="J37" s="35">
        <v>14</v>
      </c>
      <c r="K37" s="36"/>
      <c r="L37" s="23"/>
      <c r="M37" s="33">
        <f t="shared" si="1"/>
        <v>0</v>
      </c>
    </row>
    <row r="38" spans="2:13" ht="12.75">
      <c r="B38" s="1" t="s">
        <v>5</v>
      </c>
      <c r="C38" s="1"/>
      <c r="J38" s="35">
        <v>15</v>
      </c>
      <c r="K38" s="36"/>
      <c r="L38" s="23"/>
      <c r="M38" s="33">
        <f t="shared" si="1"/>
        <v>0</v>
      </c>
    </row>
    <row r="39" spans="10:13" ht="12.75">
      <c r="J39" s="35">
        <v>16</v>
      </c>
      <c r="K39" s="36"/>
      <c r="L39" s="23"/>
      <c r="M39" s="33">
        <f t="shared" si="1"/>
        <v>0</v>
      </c>
    </row>
    <row r="40" spans="1:13" ht="12.75">
      <c r="A40" s="2" t="s">
        <v>6</v>
      </c>
      <c r="F40" s="11">
        <f>43465.72-1.75</f>
        <v>43463.97</v>
      </c>
      <c r="J40" s="35">
        <v>17</v>
      </c>
      <c r="K40" s="36"/>
      <c r="L40" s="23"/>
      <c r="M40" s="33">
        <f t="shared" si="1"/>
        <v>0</v>
      </c>
    </row>
    <row r="41" spans="1:13" ht="12.75">
      <c r="A41" t="s">
        <v>7</v>
      </c>
      <c r="F41" s="5">
        <v>102226.68</v>
      </c>
      <c r="J41" s="35">
        <v>18</v>
      </c>
      <c r="K41" s="36"/>
      <c r="L41" s="23"/>
      <c r="M41" s="33">
        <f t="shared" si="1"/>
        <v>0</v>
      </c>
    </row>
    <row r="42" spans="2:13" ht="12.75">
      <c r="B42" t="s">
        <v>8</v>
      </c>
      <c r="F42" s="9">
        <f>F41/F40</f>
        <v>2.351986714513193</v>
      </c>
      <c r="J42" s="35">
        <v>19</v>
      </c>
      <c r="K42" s="36"/>
      <c r="L42" s="23"/>
      <c r="M42" s="33">
        <f t="shared" si="1"/>
        <v>0</v>
      </c>
    </row>
    <row r="43" spans="1:13" ht="24.75" customHeight="1">
      <c r="A43" s="64" t="s">
        <v>131</v>
      </c>
      <c r="B43" s="64"/>
      <c r="C43" s="64"/>
      <c r="D43" s="64"/>
      <c r="E43" s="56"/>
      <c r="F43" s="11">
        <f>400+250+400+(920.3*13.77)</f>
        <v>13722.530999999999</v>
      </c>
      <c r="J43" s="35">
        <v>20</v>
      </c>
      <c r="K43" s="36"/>
      <c r="L43" s="23"/>
      <c r="M43" s="33">
        <f t="shared" si="1"/>
        <v>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115949.211</v>
      </c>
      <c r="J44" s="35">
        <v>21</v>
      </c>
      <c r="K44" s="36"/>
      <c r="L44" s="23"/>
      <c r="M44" s="33">
        <f t="shared" si="1"/>
        <v>0</v>
      </c>
    </row>
    <row r="45" spans="10:13" ht="12.75">
      <c r="J45" s="20"/>
      <c r="K45" s="30" t="s">
        <v>56</v>
      </c>
      <c r="L45" s="34">
        <f>SUM(L24:L44)</f>
        <v>12.200000000000001</v>
      </c>
      <c r="M45" s="34">
        <f>SUM(M24:M44)</f>
        <v>2925.9080684400005</v>
      </c>
    </row>
    <row r="46" spans="2:11" ht="12.75">
      <c r="B46" s="1" t="s">
        <v>10</v>
      </c>
      <c r="C46" s="1"/>
      <c r="K46" s="1" t="s">
        <v>60</v>
      </c>
    </row>
    <row r="47" spans="10:13" ht="12.75">
      <c r="J47" s="22" t="s">
        <v>34</v>
      </c>
      <c r="K47" s="22"/>
      <c r="L47" s="22" t="s">
        <v>61</v>
      </c>
      <c r="M47" s="22" t="s">
        <v>40</v>
      </c>
    </row>
    <row r="48" spans="1:13" ht="12.75">
      <c r="A48" s="4" t="s">
        <v>11</v>
      </c>
      <c r="B48" s="4"/>
      <c r="C48" s="4"/>
      <c r="D48" s="4"/>
      <c r="E48" s="4"/>
      <c r="F48" s="4"/>
      <c r="J48" s="23" t="s">
        <v>35</v>
      </c>
      <c r="K48" s="23" t="s">
        <v>36</v>
      </c>
      <c r="L48" s="23"/>
      <c r="M48" s="23" t="s">
        <v>62</v>
      </c>
    </row>
    <row r="49" spans="1:13" ht="12.75">
      <c r="A49" t="s">
        <v>12</v>
      </c>
      <c r="F49" s="11">
        <f>(7600+7956)*1.302</f>
        <v>20253.912</v>
      </c>
      <c r="J49" s="20">
        <v>1</v>
      </c>
      <c r="K49" s="20" t="s">
        <v>138</v>
      </c>
      <c r="L49" s="25" t="s">
        <v>139</v>
      </c>
      <c r="M49" s="25">
        <v>1646.64</v>
      </c>
    </row>
    <row r="50" spans="1:13" ht="12.75">
      <c r="A50" s="6" t="s">
        <v>15</v>
      </c>
      <c r="F50" s="11">
        <f>(2182+2291)*1.302</f>
        <v>5823.8460000000005</v>
      </c>
      <c r="J50" s="20">
        <v>2</v>
      </c>
      <c r="K50" s="20" t="s">
        <v>140</v>
      </c>
      <c r="L50" s="25" t="s">
        <v>141</v>
      </c>
      <c r="M50" s="25">
        <f>50*12.47</f>
        <v>623.5</v>
      </c>
    </row>
    <row r="51" spans="1:13" ht="12.75">
      <c r="A51" s="60" t="s">
        <v>84</v>
      </c>
      <c r="B51" s="58"/>
      <c r="C51" s="58"/>
      <c r="D51" s="58"/>
      <c r="E51" s="61">
        <v>0</v>
      </c>
      <c r="F51" s="59">
        <f>E51*E33</f>
        <v>0</v>
      </c>
      <c r="J51" s="20">
        <v>3</v>
      </c>
      <c r="K51" s="20" t="s">
        <v>143</v>
      </c>
      <c r="L51" s="25" t="s">
        <v>144</v>
      </c>
      <c r="M51" s="25">
        <f>3*13.6</f>
        <v>40.8</v>
      </c>
    </row>
    <row r="52" spans="1:13" ht="12.75">
      <c r="A52" s="4" t="s">
        <v>74</v>
      </c>
      <c r="F52" s="32">
        <f>F49+F50+F51</f>
        <v>26077.758</v>
      </c>
      <c r="J52" s="20">
        <v>4</v>
      </c>
      <c r="K52" s="20" t="s">
        <v>146</v>
      </c>
      <c r="L52" s="25" t="s">
        <v>147</v>
      </c>
      <c r="M52" s="25">
        <f>2*32.21</f>
        <v>64.42</v>
      </c>
    </row>
    <row r="53" spans="1:13" ht="12.75">
      <c r="A53" s="4" t="s">
        <v>16</v>
      </c>
      <c r="F53" t="s">
        <v>73</v>
      </c>
      <c r="J53" s="20">
        <v>5</v>
      </c>
      <c r="K53" s="20"/>
      <c r="L53" s="25"/>
      <c r="M53" s="25"/>
    </row>
    <row r="54" spans="1:13" ht="12.75">
      <c r="A54" t="s">
        <v>75</v>
      </c>
      <c r="C54" s="13"/>
      <c r="D54" s="47">
        <v>0</v>
      </c>
      <c r="E54" s="13" t="s">
        <v>14</v>
      </c>
      <c r="F54" s="11">
        <f>E33*D54</f>
        <v>0</v>
      </c>
      <c r="J54" s="20">
        <v>6</v>
      </c>
      <c r="K54" s="20"/>
      <c r="L54" s="25"/>
      <c r="M54" s="25"/>
    </row>
    <row r="55" spans="1:13" ht="12.75">
      <c r="A55" t="s">
        <v>80</v>
      </c>
      <c r="B55">
        <v>1239.4</v>
      </c>
      <c r="C55" t="s">
        <v>13</v>
      </c>
      <c r="D55" s="5">
        <v>0.5</v>
      </c>
      <c r="E55" t="s">
        <v>14</v>
      </c>
      <c r="F55" s="11">
        <f>B55*D55</f>
        <v>619.7</v>
      </c>
      <c r="J55" s="20">
        <v>7</v>
      </c>
      <c r="K55" s="20"/>
      <c r="L55" s="25"/>
      <c r="M55" s="48"/>
    </row>
    <row r="56" spans="1:13" ht="12.75">
      <c r="A56" s="4" t="s">
        <v>17</v>
      </c>
      <c r="B56" s="10"/>
      <c r="C56" s="10"/>
      <c r="F56" s="32">
        <f>SUM(F54:F55)</f>
        <v>619.7</v>
      </c>
      <c r="J56" s="20">
        <v>8</v>
      </c>
      <c r="K56" s="20"/>
      <c r="L56" s="25"/>
      <c r="M56" s="25"/>
    </row>
    <row r="57" spans="1:13" ht="12.75">
      <c r="A57" s="4" t="s">
        <v>18</v>
      </c>
      <c r="B57" s="4"/>
      <c r="J57" s="20">
        <v>9</v>
      </c>
      <c r="K57" s="57"/>
      <c r="L57" s="25"/>
      <c r="M57" s="25"/>
    </row>
    <row r="58" spans="1:13" ht="12.75">
      <c r="A58" t="s">
        <v>19</v>
      </c>
      <c r="C58" s="49">
        <v>598737</v>
      </c>
      <c r="D58">
        <v>224780.8</v>
      </c>
      <c r="E58">
        <v>3654.2</v>
      </c>
      <c r="F58" s="37">
        <f>C58/D58*E58</f>
        <v>9733.5036862579</v>
      </c>
      <c r="J58" s="20">
        <v>10</v>
      </c>
      <c r="K58" s="20"/>
      <c r="L58" s="25"/>
      <c r="M58" s="25"/>
    </row>
    <row r="59" spans="1:13" ht="14.25" customHeight="1">
      <c r="A59" t="s">
        <v>20</v>
      </c>
      <c r="F59" s="37">
        <f>M20</f>
        <v>1420.2019918800002</v>
      </c>
      <c r="J59" s="20">
        <v>11</v>
      </c>
      <c r="K59" s="20"/>
      <c r="L59" s="25"/>
      <c r="M59" s="25"/>
    </row>
    <row r="60" spans="1:13" ht="12.75">
      <c r="A60" t="s">
        <v>21</v>
      </c>
      <c r="F60" s="11">
        <f>M45</f>
        <v>2925.9080684400005</v>
      </c>
      <c r="J60" s="20">
        <v>12</v>
      </c>
      <c r="K60" s="20"/>
      <c r="L60" s="25"/>
      <c r="M60" s="25"/>
    </row>
    <row r="61" spans="1:13" ht="12.75">
      <c r="A61" t="s">
        <v>70</v>
      </c>
      <c r="F61" s="5">
        <f>0*600*1.302</f>
        <v>0</v>
      </c>
      <c r="J61" s="20">
        <v>13</v>
      </c>
      <c r="K61" s="20"/>
      <c r="L61" s="25"/>
      <c r="M61" s="25"/>
    </row>
    <row r="62" spans="1:13" ht="12.75">
      <c r="A62" t="s">
        <v>22</v>
      </c>
      <c r="F62" s="5">
        <f>M67</f>
        <v>2375.3600000000006</v>
      </c>
      <c r="J62" s="20">
        <v>14</v>
      </c>
      <c r="K62" s="20"/>
      <c r="L62" s="25"/>
      <c r="M62" s="25"/>
    </row>
    <row r="63" spans="1:13" ht="12.75">
      <c r="A63" t="s">
        <v>23</v>
      </c>
      <c r="F63" s="5"/>
      <c r="J63" s="20">
        <v>15</v>
      </c>
      <c r="K63" s="20"/>
      <c r="L63" s="25"/>
      <c r="M63" s="25"/>
    </row>
    <row r="64" spans="1:13" ht="12.75">
      <c r="A64" t="s">
        <v>24</v>
      </c>
      <c r="F64" s="5"/>
      <c r="J64" s="20">
        <v>16</v>
      </c>
      <c r="K64" s="20"/>
      <c r="L64" s="25"/>
      <c r="M64" s="25"/>
    </row>
    <row r="65" spans="2:13" ht="12.75">
      <c r="B65">
        <f>E33</f>
        <v>3656</v>
      </c>
      <c r="C65" t="s">
        <v>13</v>
      </c>
      <c r="D65" s="11">
        <v>0.62</v>
      </c>
      <c r="E65" t="s">
        <v>14</v>
      </c>
      <c r="F65" s="11">
        <f>B65*D65</f>
        <v>2266.72</v>
      </c>
      <c r="J65" s="20">
        <v>17</v>
      </c>
      <c r="K65" s="20"/>
      <c r="L65" s="25"/>
      <c r="M65" s="25"/>
    </row>
    <row r="66" spans="1:13" ht="12.75">
      <c r="A66" s="58" t="s">
        <v>76</v>
      </c>
      <c r="B66" s="58"/>
      <c r="C66" s="58"/>
      <c r="D66" s="59"/>
      <c r="E66" s="58"/>
      <c r="F66" s="59">
        <v>0</v>
      </c>
      <c r="J66" s="20">
        <v>18</v>
      </c>
      <c r="K66" s="20"/>
      <c r="L66" s="25"/>
      <c r="M66" s="25"/>
    </row>
    <row r="67" spans="1:13" ht="12.75">
      <c r="A67" s="58" t="s">
        <v>85</v>
      </c>
      <c r="B67" s="58"/>
      <c r="C67" s="58"/>
      <c r="D67" s="59">
        <v>0</v>
      </c>
      <c r="E67" s="58"/>
      <c r="F67" s="59">
        <f>D67*E33</f>
        <v>0</v>
      </c>
      <c r="J67" s="20"/>
      <c r="K67" s="20"/>
      <c r="L67" s="31" t="s">
        <v>63</v>
      </c>
      <c r="M67" s="28">
        <f>SUM(M49:M66)</f>
        <v>2375.3600000000006</v>
      </c>
    </row>
    <row r="68" spans="1:6" ht="12.75">
      <c r="A68" s="4" t="s">
        <v>25</v>
      </c>
      <c r="B68" s="10"/>
      <c r="C68" s="10"/>
      <c r="F68" s="32">
        <f>SUM(F58:F67)</f>
        <v>18721.6937465779</v>
      </c>
    </row>
    <row r="69" ht="12.75">
      <c r="A69" s="4" t="s">
        <v>26</v>
      </c>
    </row>
    <row r="70" spans="1:6" ht="12.75">
      <c r="A70" t="s">
        <v>27</v>
      </c>
      <c r="B70">
        <f>E33</f>
        <v>3656</v>
      </c>
      <c r="C70" t="s">
        <v>64</v>
      </c>
      <c r="D70" s="5">
        <v>0.4</v>
      </c>
      <c r="E70" t="s">
        <v>14</v>
      </c>
      <c r="F70" s="11">
        <f>B70*D70</f>
        <v>1462.4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3656</v>
      </c>
      <c r="C73" t="s">
        <v>13</v>
      </c>
      <c r="D73" s="11">
        <v>2.54</v>
      </c>
      <c r="E73" t="s">
        <v>14</v>
      </c>
      <c r="F73" s="11">
        <f>B73*D73</f>
        <v>9286.24</v>
      </c>
    </row>
    <row r="74" spans="1:6" ht="12.75">
      <c r="A74" s="4" t="s">
        <v>29</v>
      </c>
      <c r="F74" s="32">
        <f>F70+F73</f>
        <v>10748.64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f>E33</f>
        <v>3656</v>
      </c>
      <c r="C77" t="s">
        <v>13</v>
      </c>
      <c r="D77" s="11">
        <v>4.8</v>
      </c>
      <c r="E77" t="s">
        <v>14</v>
      </c>
      <c r="F77" s="11">
        <f>B77*D77</f>
        <v>17548.8</v>
      </c>
    </row>
    <row r="78" spans="1:6" ht="12.75">
      <c r="A78" s="4" t="s">
        <v>31</v>
      </c>
      <c r="F78" s="32">
        <f>SUM(F77)</f>
        <v>17548.8</v>
      </c>
    </row>
    <row r="79" spans="1:6" ht="12.75">
      <c r="A79" s="62" t="s">
        <v>79</v>
      </c>
      <c r="B79" s="58"/>
      <c r="C79" s="58"/>
      <c r="D79" s="61">
        <v>0</v>
      </c>
      <c r="E79" s="58"/>
      <c r="F79" s="63">
        <f>D79*E33</f>
        <v>0</v>
      </c>
    </row>
    <row r="80" spans="1:6" ht="12.75">
      <c r="A80" s="1" t="s">
        <v>32</v>
      </c>
      <c r="B80" s="1"/>
      <c r="F80" s="32">
        <f>F52+F56+F68+F74+F78+F79</f>
        <v>73716.5917465779</v>
      </c>
    </row>
    <row r="81" spans="1:9" ht="12.75">
      <c r="A81" s="1" t="s">
        <v>77</v>
      </c>
      <c r="B81" s="38"/>
      <c r="C81" s="38">
        <v>0.058</v>
      </c>
      <c r="D81" s="1"/>
      <c r="E81" s="1"/>
      <c r="F81" s="32">
        <f>F80*5.8%</f>
        <v>4275.562321301518</v>
      </c>
      <c r="I81" s="7"/>
    </row>
    <row r="82" spans="1:9" ht="12.75">
      <c r="A82" s="1"/>
      <c r="B82" s="38" t="s">
        <v>128</v>
      </c>
      <c r="C82" s="38"/>
      <c r="D82" s="1"/>
      <c r="E82" s="54"/>
      <c r="F82" s="55">
        <f>15382.24+9357.36</f>
        <v>24739.6</v>
      </c>
      <c r="I82" s="7"/>
    </row>
    <row r="83" spans="1:9" ht="12.75">
      <c r="A83" s="1"/>
      <c r="B83" s="38" t="s">
        <v>129</v>
      </c>
      <c r="C83" s="38"/>
      <c r="D83" s="1"/>
      <c r="E83" s="54"/>
      <c r="F83" s="55">
        <f>2*292.19</f>
        <v>584.38</v>
      </c>
      <c r="I83" s="7"/>
    </row>
    <row r="84" spans="1:9" ht="12.75">
      <c r="A84" s="1"/>
      <c r="B84" s="38" t="s">
        <v>130</v>
      </c>
      <c r="C84" s="38"/>
      <c r="D84" s="1"/>
      <c r="E84" s="54"/>
      <c r="F84" s="55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4">
        <f>F80+F81+F82+F83+F84</f>
        <v>103316.13406787944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43" t="s">
        <v>133</v>
      </c>
    </row>
    <row r="87" spans="1:6" ht="12.75">
      <c r="A87" s="13"/>
      <c r="B87" s="41">
        <v>44621</v>
      </c>
      <c r="C87" s="42">
        <v>80464</v>
      </c>
      <c r="D87" s="45">
        <f>F44</f>
        <v>115949.211</v>
      </c>
      <c r="E87" s="45">
        <f>F85</f>
        <v>103316.13406787944</v>
      </c>
      <c r="F87" s="46">
        <f>C87+D87-E87</f>
        <v>93097.07693212057</v>
      </c>
    </row>
    <row r="89" spans="1:6" ht="13.5" thickBot="1">
      <c r="A89" t="s">
        <v>86</v>
      </c>
      <c r="C89" s="51">
        <v>44621</v>
      </c>
      <c r="D89" s="8" t="s">
        <v>87</v>
      </c>
      <c r="E89" s="51">
        <v>44681</v>
      </c>
      <c r="F89" t="s">
        <v>88</v>
      </c>
    </row>
    <row r="90" spans="1:7" ht="13.5" thickBot="1">
      <c r="A90" t="s">
        <v>89</v>
      </c>
      <c r="F90" s="52">
        <f>E87</f>
        <v>103316.13406787944</v>
      </c>
      <c r="G90" t="s">
        <v>14</v>
      </c>
    </row>
    <row r="91" ht="12.75">
      <c r="A91" t="s">
        <v>90</v>
      </c>
    </row>
    <row r="92" ht="12.75">
      <c r="A92" t="s">
        <v>91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mergeCells count="1">
    <mergeCell ref="A43:D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2017-08-21T12:44:58Z</cp:lastPrinted>
  <dcterms:created xsi:type="dcterms:W3CDTF">2008-08-18T07:30:19Z</dcterms:created>
  <dcterms:modified xsi:type="dcterms:W3CDTF">2022-06-08T12:08:01Z</dcterms:modified>
  <cp:category/>
  <cp:version/>
  <cp:contentType/>
  <cp:contentStatus/>
</cp:coreProperties>
</file>