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<sst xmlns="http://schemas.openxmlformats.org/spreadsheetml/2006/main" count="183" uniqueCount="158">
  <si>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</si>
  <si>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</si>
  <si>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</si>
  <si>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</si>
  <si>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</si>
  <si>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</si>
  <si>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</si>
  <si>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</si>
  <si>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</si>
  <si>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</si>
  <si>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</si>
  <si>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</si>
  <si>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</si>
  <si>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</si>
  <si>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</si>
  <si>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</si>
  <si>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</si>
  <si>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</si>
  <si>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</si>
  <si>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</si>
  <si>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</si>
  <si>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</si>
  <si>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</si>
  <si>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</si>
  <si>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</si>
  <si>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</si>
  <si>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</si>
  <si>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</si>
  <si>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</si>
  <si>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</si>
  <si>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</si>
  <si>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</si>
  <si>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</si>
  <si>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</si>
  <si>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</si>
  <si>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</si>
  <si>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</si>
  <si>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</si>
  <si>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</si>
  <si>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</si>
  <si>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</si>
  <si>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</si>
  <si>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</si>
  <si>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</si>
  <si>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</si>
  <si>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</si>
  <si>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</si>
  <si>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</si>
  <si>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</si>
  <si>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</si>
  <si>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</si>
  <si>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</si>
  <si>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</si>
  <si>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</si>
  <si>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</si>
  <si>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</si>
  <si>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</si>
  <si>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</si>
  <si>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</si>
  <si>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</si>
  <si>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</si>
  <si>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</si>
  <si>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</si>
  <si>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</si>
  <si>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</si>
  <si>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</si>
  <si>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</si>
  <si>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</si>
  <si>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</si>
  <si>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</si>
  <si>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</si>
  <si>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</si>
  <si>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</si>
  <si>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</si>
  <si>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</si>
  <si>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</si>
  <si>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</si>
  <si>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</si>
  <si>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</si>
  <si>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</si>
  <si>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</si>
  <si>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</si>
  <si>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</si>
  <si>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</si>
  <si>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</si>
  <si>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</si>
  <si>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</si>
  <si>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</si>
  <si>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</si>
  <si>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</si>
  <si>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</si>
  <si>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</si>
  <si>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</si>
  <si>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</si>
  <si>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</si>
  <si>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</si>
  <si>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</si>
  <si>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</si>
  <si>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</si>
  <si>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</si>
  <si>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</si>
  <si>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</si>
  <si>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</si>
  <si>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</si>
  <si>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</si>
  <si>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</si>
  <si>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</si>
  <si>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</si>
  <si>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</si>
  <si>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</si>
  <si>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</si>
  <si>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</si>
  <si>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</si>
  <si>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</si>
  <si>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</si>
  <si>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</si>
  <si>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</si>
  <si>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</si>
  <si>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</si>
  <si>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</si>
  <si>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</si>
  <si>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</si>
  <si>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</si>
  <si>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</si>
  <si>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</si>
  <si>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</si>
  <si>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</si>
  <si>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</si>
  <si>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</si>
  <si>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</si>
  <si>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</si>
  <si>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</si>
  <si>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</si>
  <si>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</si>
  <si>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</si>
  <si>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</si>
  <si>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2022 г.</t>
  </si>
  <si>
    <t>июня</t>
  </si>
  <si>
    <t>за   июнь  2022 г.</t>
  </si>
  <si>
    <t>ост.на 01.07</t>
  </si>
  <si>
    <t>смена труб д 76 т.п. (30мп)</t>
  </si>
  <si>
    <t>смена вентиля д 25 (1шт) т.п.</t>
  </si>
  <si>
    <t>смена сгона 25 (5шт) т.п.</t>
  </si>
  <si>
    <t>переход 100/76</t>
  </si>
  <si>
    <t>8шт</t>
  </si>
  <si>
    <t>труба д 76</t>
  </si>
  <si>
    <t>213кг</t>
  </si>
  <si>
    <t>вентиль д 25</t>
  </si>
  <si>
    <t>1шт</t>
  </si>
  <si>
    <t>сгон д. 25</t>
  </si>
  <si>
    <t>5шт</t>
  </si>
  <si>
    <t>муфта д 25</t>
  </si>
  <si>
    <t>к/гайка 25</t>
  </si>
  <si>
    <t xml:space="preserve">электроды </t>
  </si>
  <si>
    <t>4кг</t>
  </si>
  <si>
    <t xml:space="preserve">смена ламп (9шт) </t>
  </si>
  <si>
    <t>лампа</t>
  </si>
  <si>
    <t>9шт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</si>
</sst>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49">
      <selection activeCell="D80" sqref="D80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6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14.52</v>
      </c>
      <c r="M14" s="45">
        <f t="shared" si="0"/>
        <v>3028.0958769599997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21.86</v>
      </c>
      <c r="M20" s="33">
        <f>SUM(M6:M19)</f>
        <v>4558.827539280001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f>0.3*174.8</f>
        <v>52.440000000000005</v>
      </c>
      <c r="M24" s="32">
        <f aca="true" t="shared" si="1" ref="M24:M35">L24*160.174*1.302*1.15</f>
        <v>12576.608123688002</v>
      </c>
    </row>
    <row r="25" spans="1:13" ht="12.75">
      <c r="A25" t="s">
        <v>110</v>
      </c>
      <c r="J25" s="20">
        <v>2</v>
      </c>
      <c r="K25" s="20" t="s">
        <v>141</v>
      </c>
      <c r="L25" s="45">
        <v>1.03</v>
      </c>
      <c r="M25" s="32">
        <f t="shared" si="1"/>
        <v>247.02338610599998</v>
      </c>
    </row>
    <row r="26" spans="1:13" ht="12.75">
      <c r="A26" t="s">
        <v>111</v>
      </c>
      <c r="J26" s="20">
        <v>3</v>
      </c>
      <c r="K26" s="20" t="s">
        <v>142</v>
      </c>
      <c r="L26" s="45">
        <f>0.05*41.8</f>
        <v>2.09</v>
      </c>
      <c r="M26" s="32">
        <f t="shared" si="1"/>
        <v>501.241628118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155</v>
      </c>
      <c r="L27" s="45">
        <f>0.09*7.1</f>
        <v>0.6389999999999999</v>
      </c>
      <c r="M27" s="32">
        <f t="shared" si="1"/>
        <v>153.25043079779996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56.199000000000005</v>
      </c>
      <c r="M36" s="33">
        <f>SUM(M24:M35)</f>
        <v>13478.123568709801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125216.94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124510.85</v>
      </c>
      <c r="J40" s="20">
        <v>1</v>
      </c>
      <c r="K40" s="20" t="s">
        <v>143</v>
      </c>
      <c r="L40" s="25" t="s">
        <v>144</v>
      </c>
      <c r="M40" s="45">
        <f>8*280</f>
        <v>2240</v>
      </c>
    </row>
    <row r="41" spans="2:13" ht="12.75">
      <c r="B41" t="s">
        <v>8</v>
      </c>
      <c r="F41" s="9">
        <f>F40/F39</f>
        <v>0.9943610664818994</v>
      </c>
      <c r="J41" s="20">
        <v>2</v>
      </c>
      <c r="K41" s="20" t="s">
        <v>145</v>
      </c>
      <c r="L41" s="25" t="s">
        <v>146</v>
      </c>
      <c r="M41" s="25">
        <f>213*81.99</f>
        <v>17463.87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147</v>
      </c>
      <c r="L42" s="25" t="s">
        <v>148</v>
      </c>
      <c r="M42" s="25">
        <v>900.38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126215.85</v>
      </c>
      <c r="J43" s="20">
        <v>4</v>
      </c>
      <c r="K43" s="20" t="s">
        <v>149</v>
      </c>
      <c r="L43" s="25" t="s">
        <v>150</v>
      </c>
      <c r="M43" s="25">
        <f>5*53.33</f>
        <v>266.65</v>
      </c>
    </row>
    <row r="44" spans="10:13" ht="12.75">
      <c r="J44" s="20">
        <v>5</v>
      </c>
      <c r="K44" s="54" t="s">
        <v>151</v>
      </c>
      <c r="L44" s="25" t="s">
        <v>150</v>
      </c>
      <c r="M44" s="25">
        <f>5*43</f>
        <v>215</v>
      </c>
    </row>
    <row r="45" spans="2:13" ht="12.75">
      <c r="B45" s="1" t="s">
        <v>10</v>
      </c>
      <c r="C45" s="1"/>
      <c r="J45" s="20">
        <v>6</v>
      </c>
      <c r="K45" s="20" t="s">
        <v>152</v>
      </c>
      <c r="L45" s="25" t="s">
        <v>150</v>
      </c>
      <c r="M45" s="25">
        <f>5*40</f>
        <v>200</v>
      </c>
    </row>
    <row r="46" spans="10:13" ht="12.75">
      <c r="J46" s="20">
        <v>7</v>
      </c>
      <c r="K46" s="20" t="s">
        <v>153</v>
      </c>
      <c r="L46" s="25" t="s">
        <v>154</v>
      </c>
      <c r="M46" s="25">
        <f>4*293.05</f>
        <v>1172.2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156</v>
      </c>
      <c r="L47" s="25" t="s">
        <v>157</v>
      </c>
      <c r="M47" s="25">
        <f>9*27.7</f>
        <v>249.29999999999998</v>
      </c>
    </row>
    <row r="48" spans="1:13" ht="12.75">
      <c r="A48" t="s">
        <v>12</v>
      </c>
      <c r="F48" s="11">
        <f>(48)*1.302</f>
        <v>62.496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(5)*1.302</f>
        <v>6.51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60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69.006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0.5</v>
      </c>
      <c r="E54" t="s">
        <v>14</v>
      </c>
      <c r="F54" s="11">
        <f>B54*D54</f>
        <v>506.6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506.6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B57*D57*2</f>
        <v>37830</v>
      </c>
      <c r="J57" s="20">
        <v>18</v>
      </c>
      <c r="K57" s="20"/>
      <c r="L57" s="25"/>
      <c r="M57" s="25"/>
    </row>
    <row r="58" spans="1:13" ht="12.75">
      <c r="A58" s="58" t="s">
        <v>134</v>
      </c>
      <c r="B58" s="58"/>
      <c r="C58" s="58"/>
      <c r="D58" s="53"/>
      <c r="E58" s="46"/>
      <c r="F58" s="59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37830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/>
      <c r="K60" s="20"/>
      <c r="L60" s="30" t="s">
        <v>59</v>
      </c>
      <c r="M60" s="33">
        <f>SUM(M40:M59)</f>
        <v>22707.4</v>
      </c>
    </row>
    <row r="61" spans="1:6" ht="12.75">
      <c r="A61" t="s">
        <v>18</v>
      </c>
      <c r="C61" s="46">
        <v>294676</v>
      </c>
      <c r="D61">
        <v>224780.6</v>
      </c>
      <c r="E61">
        <v>5945.5</v>
      </c>
      <c r="F61" s="34">
        <f>C61/D61*E61</f>
        <v>7794.2498507433465</v>
      </c>
    </row>
    <row r="62" spans="1:6" ht="12.75">
      <c r="A62" t="s">
        <v>19</v>
      </c>
      <c r="F62" s="34">
        <f>M20</f>
        <v>4558.827539280001</v>
      </c>
    </row>
    <row r="63" spans="1:6" ht="12.75">
      <c r="A63" t="s">
        <v>20</v>
      </c>
      <c r="F63" s="11">
        <f>M36</f>
        <v>13478.123568709801</v>
      </c>
    </row>
    <row r="64" spans="1:6" ht="12.75">
      <c r="A64" t="s">
        <v>75</v>
      </c>
      <c r="F64" s="5">
        <f>1*600*1.302</f>
        <v>781.2</v>
      </c>
    </row>
    <row r="65" spans="1:6" ht="12.75">
      <c r="A65" t="s">
        <v>21</v>
      </c>
      <c r="F65" s="11">
        <f>M60</f>
        <v>22707.4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0.81</v>
      </c>
      <c r="E68" t="s">
        <v>14</v>
      </c>
      <c r="F68" s="11">
        <f>B68*D68</f>
        <v>4815.8550000000005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54135.65595873315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1.47</v>
      </c>
      <c r="E76" t="s">
        <v>14</v>
      </c>
      <c r="F76" s="11">
        <f>B76*D76</f>
        <v>8739.885</v>
      </c>
    </row>
    <row r="77" spans="1:6" ht="12.75">
      <c r="A77" s="4" t="s">
        <v>66</v>
      </c>
      <c r="F77" s="31">
        <f>F73+F76</f>
        <v>10166.805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2.56</v>
      </c>
      <c r="E80" t="s">
        <v>14</v>
      </c>
      <c r="F80" s="11">
        <f>B80*D80</f>
        <v>15220.48</v>
      </c>
    </row>
    <row r="81" spans="1:9" ht="12.75">
      <c r="A81" s="4" t="s">
        <v>69</v>
      </c>
      <c r="F81" s="31">
        <f>SUM(F80)</f>
        <v>15220.48</v>
      </c>
      <c r="I81" s="7"/>
    </row>
    <row r="82" spans="1:6" ht="12.75">
      <c r="A82" s="56" t="s">
        <v>81</v>
      </c>
      <c r="B82" s="46"/>
      <c r="C82" s="46"/>
      <c r="D82" s="53">
        <v>0</v>
      </c>
      <c r="E82" s="46"/>
      <c r="F82" s="57">
        <f>D82*E32</f>
        <v>0</v>
      </c>
    </row>
    <row r="83" spans="1:6" ht="12.75">
      <c r="A83" s="1" t="s">
        <v>27</v>
      </c>
      <c r="B83" s="1"/>
      <c r="F83" s="31">
        <f>F51+F55+F59+F71+F77+F81+F82</f>
        <v>117928.54695873313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6839.855723606521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v>802.94</v>
      </c>
    </row>
    <row r="87" spans="1:6" ht="12.75">
      <c r="A87" s="1"/>
      <c r="B87" s="36" t="s">
        <v>133</v>
      </c>
      <c r="C87" s="36"/>
      <c r="D87" s="1"/>
      <c r="E87" s="51"/>
      <c r="F87" s="52">
        <v>4515.34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145528.82058233966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44713</v>
      </c>
      <c r="C90" s="40">
        <v>-14189</v>
      </c>
      <c r="D90" s="43">
        <f>F43</f>
        <v>126215.85</v>
      </c>
      <c r="E90" s="43">
        <f>F88</f>
        <v>145528.82058233966</v>
      </c>
      <c r="F90" s="44">
        <f>C90+D90-E90</f>
        <v>-33501.97058233965</v>
      </c>
    </row>
    <row r="92" spans="1:6" ht="13.5" thickBot="1">
      <c r="A92" t="s">
        <v>115</v>
      </c>
      <c r="C92" s="48">
        <v>44713</v>
      </c>
      <c r="D92" s="8" t="s">
        <v>116</v>
      </c>
      <c r="E92" s="48">
        <v>44742</v>
      </c>
      <c r="F92" t="s">
        <v>117</v>
      </c>
    </row>
    <row r="93" spans="1:7" ht="13.5" thickBot="1">
      <c r="A93" t="s">
        <v>118</v>
      </c>
      <c r="F93" s="49">
        <f>E90</f>
        <v>145528.82058233966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2020-09-12T14:09:41Z</cp:lastPrinted>
  <dcterms:created xsi:type="dcterms:W3CDTF">2008-08-18T07:30:19Z</dcterms:created>
  <dcterms:modified xsi:type="dcterms:W3CDTF">2022-08-19T06:10:17Z</dcterms:modified>
  <cp:category/>
  <cp:version/>
  <cp:contentType/>
  <cp:contentStatus/>
</cp:coreProperties>
</file>