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<sst xmlns="http://schemas.openxmlformats.org/spreadsheetml/2006/main" count="215" uniqueCount="180">
  <si>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</si>
  <si>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</si>
  <si>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</si>
  <si>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</si>
  <si>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</si>
  <si>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</si>
  <si>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</si>
  <si>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</si>
  <si>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</si>
  <si>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</si>
  <si>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</si>
  <si>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</si>
  <si>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</si>
  <si>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</si>
  <si>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</si>
  <si>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</si>
  <si>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</si>
  <si>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</si>
  <si>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</si>
  <si>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</si>
  <si>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</si>
  <si>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</si>
  <si>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</si>
  <si>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</si>
  <si>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</si>
  <si>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</si>
  <si>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</si>
  <si>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</si>
  <si>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</si>
  <si>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</si>
  <si>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</si>
  <si>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</si>
  <si>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</si>
  <si>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</si>
  <si>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</si>
  <si>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</si>
  <si>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</si>
  <si>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</si>
  <si>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</si>
  <si>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</si>
  <si>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</si>
  <si>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</si>
  <si>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</si>
  <si>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</si>
  <si>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</si>
  <si>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</si>
  <si>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</si>
  <si>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</si>
  <si>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</si>
  <si>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</si>
  <si>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</si>
  <si>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</si>
  <si>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</si>
  <si>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</si>
  <si>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</si>
  <si>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</si>
  <si>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</si>
  <si>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</si>
  <si>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</si>
  <si>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</si>
  <si>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</si>
  <si>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</si>
  <si>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</si>
  <si>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</si>
  <si>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</si>
  <si>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</si>
  <si>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16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</si>
  <si>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</si>
  <si>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</si>
  <si>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</si>
  <si>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</si>
  <si>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</si>
  <si>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</si>
  <si>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расходы)</t>
  </si>
  <si>
    <t>1) Вывоз и захоронение ТБО</t>
  </si>
  <si>
    <t>Горгаз (тех.обслуживание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</si>
  <si>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</si>
  <si>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</si>
  <si>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</si>
  <si>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</si>
  <si>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</si>
  <si>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</si>
  <si>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</si>
  <si>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</si>
  <si>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</si>
  <si>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</si>
  <si>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</si>
  <si>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</si>
  <si>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</si>
  <si>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</si>
  <si>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</si>
  <si>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</si>
  <si>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</si>
  <si>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</si>
  <si>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</si>
  <si>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</si>
  <si>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</si>
  <si>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</si>
  <si>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</si>
  <si>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</si>
  <si>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</si>
  <si>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</si>
  <si>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</si>
  <si>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</si>
  <si>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</si>
  <si>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</si>
  <si>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</si>
  <si>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</si>
  <si>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</si>
  <si>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</si>
  <si>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</si>
  <si>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16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</si>
  <si>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</si>
  <si>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</si>
  <si>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</si>
  <si>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</si>
  <si>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</si>
  <si>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</si>
  <si>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</si>
  <si>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</si>
  <si>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</si>
  <si>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</si>
  <si>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</si>
  <si>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</si>
  <si>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</si>
  <si>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</si>
  <si>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</si>
  <si>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</si>
  <si>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</si>
  <si>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</si>
  <si>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</si>
  <si>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r>
      <t>1.2 Арендаторы (</t>
    </r>
    <r>
      <rPr>
        <sz val="8"/>
        <rFont val="Arial Cyr"/>
        <family val="0"/>
      </rPr>
      <t xml:space="preserve"> ООО"Клавдия",ростел.комстар,спарк,эр-телеком,видикон)</t>
    </r>
  </si>
  <si>
    <t>2022 г.</t>
  </si>
  <si>
    <t>августа</t>
  </si>
  <si>
    <t>за   август  2022 г.</t>
  </si>
  <si>
    <t>ост.на 01.09</t>
  </si>
  <si>
    <t>смена труб д 20 м/пл (15мп) т.п.</t>
  </si>
  <si>
    <t>смена вентиля д 15 (2шт) т.п.</t>
  </si>
  <si>
    <t>труба д 20 м/пл</t>
  </si>
  <si>
    <t>15мп</t>
  </si>
  <si>
    <t>тройник 32</t>
  </si>
  <si>
    <t>1шт</t>
  </si>
  <si>
    <t>муфта комб. 20</t>
  </si>
  <si>
    <t>вентиль д 15</t>
  </si>
  <si>
    <t>2шт</t>
  </si>
  <si>
    <t>цанга</t>
  </si>
  <si>
    <t>4шт</t>
  </si>
  <si>
    <t>ремонт входной группы п-д 2,3</t>
  </si>
  <si>
    <t xml:space="preserve">цемент </t>
  </si>
  <si>
    <t>400кг</t>
  </si>
  <si>
    <t>пескобетон</t>
  </si>
  <si>
    <t>100кг</t>
  </si>
  <si>
    <t>кронирование дерева</t>
  </si>
  <si>
    <t>вышка</t>
  </si>
  <si>
    <t>1час</t>
  </si>
  <si>
    <t>смена замка (1шт) чердак</t>
  </si>
  <si>
    <t>замок</t>
  </si>
  <si>
    <t xml:space="preserve">смена гебо 32 (1шт) </t>
  </si>
  <si>
    <t>смена труб д 32 (4мп)</t>
  </si>
  <si>
    <t>гебо 32</t>
  </si>
  <si>
    <t>переход 32</t>
  </si>
  <si>
    <t>муфта 32</t>
  </si>
  <si>
    <t>6шт</t>
  </si>
  <si>
    <t>муфта комб.40</t>
  </si>
  <si>
    <t>переход 32/40</t>
  </si>
  <si>
    <t>труба д 32</t>
  </si>
  <si>
    <t>4мп</t>
  </si>
  <si>
    <t>американка 32</t>
  </si>
  <si>
    <t>смена труб д 25 (4мп)</t>
  </si>
  <si>
    <t>труба д 25</t>
  </si>
  <si>
    <t>американка 25</t>
  </si>
  <si>
    <t>муфта комб. 25</t>
  </si>
  <si>
    <t>уголок 25</t>
  </si>
  <si>
    <t>смена ламп (1шт)</t>
  </si>
  <si>
    <t>лампа</t>
  </si>
  <si>
    <t>ремонт забора полисадника (20мп)</t>
  </si>
  <si>
    <t>саморез</t>
  </si>
  <si>
    <t>250шт</t>
  </si>
  <si>
    <t xml:space="preserve">проволока </t>
  </si>
  <si>
    <t>5кг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</si>
</sst>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28">
      <selection activeCell="L64" sqref="L64"/>
    </sheetView>
  </sheetViews>
  <sheetFormatPr defaultColWidth="9.00390625" defaultRowHeight="12.75"/>
  <cols>
    <col min="1" max="1" width="15.625" style="0" customWidth="1"/>
    <col min="3" max="3" width="11.00390625" style="0" customWidth="1"/>
    <col min="4" max="4" width="11.125" style="0" customWidth="1"/>
    <col min="5" max="5" width="11.375" style="0" customWidth="1"/>
    <col min="6" max="6" width="12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8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51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77</v>
      </c>
      <c r="L6" s="25">
        <v>0</v>
      </c>
      <c r="M6" s="34">
        <f>L6*160.174*1.302</f>
        <v>0</v>
      </c>
    </row>
    <row r="7" spans="10:13" ht="12.75">
      <c r="J7" s="14">
        <v>2</v>
      </c>
      <c r="K7" s="14" t="s">
        <v>43</v>
      </c>
      <c r="L7" s="14"/>
      <c r="M7" s="34">
        <f aca="true" t="shared" si="0" ref="M7:M19">L7*160.174*1.302</f>
        <v>0</v>
      </c>
    </row>
    <row r="8" spans="1:13" ht="12.75">
      <c r="A8" t="s">
        <v>91</v>
      </c>
      <c r="J8" s="15"/>
      <c r="K8" s="15" t="s">
        <v>44</v>
      </c>
      <c r="L8" s="21"/>
      <c r="M8" s="34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34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34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0</v>
      </c>
      <c r="M11" s="34">
        <f t="shared" si="0"/>
        <v>0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34">
        <f t="shared" si="0"/>
        <v>0</v>
      </c>
    </row>
    <row r="13" spans="1:13" ht="12.75">
      <c r="A13" t="s">
        <v>96</v>
      </c>
      <c r="J13" s="16"/>
      <c r="K13" s="18" t="s">
        <v>80</v>
      </c>
      <c r="L13" s="23">
        <v>6.74</v>
      </c>
      <c r="M13" s="34">
        <f t="shared" si="0"/>
        <v>1405.60373352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34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34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34">
        <f t="shared" si="0"/>
        <v>0</v>
      </c>
    </row>
    <row r="17" spans="5:13" ht="12.75">
      <c r="E17" t="s">
        <v>100</v>
      </c>
      <c r="J17" s="15" t="s">
        <v>53</v>
      </c>
      <c r="K17" s="26" t="s">
        <v>82</v>
      </c>
      <c r="L17" s="21">
        <v>20</v>
      </c>
      <c r="M17" s="34">
        <f t="shared" si="0"/>
        <v>4170.930960000001</v>
      </c>
    </row>
    <row r="18" spans="1:13" ht="12.75">
      <c r="A18" t="s">
        <v>101</v>
      </c>
      <c r="J18" s="15" t="s">
        <v>55</v>
      </c>
      <c r="K18" s="26" t="s">
        <v>54</v>
      </c>
      <c r="L18" s="21">
        <v>3.6</v>
      </c>
      <c r="M18" s="34">
        <f t="shared" si="0"/>
        <v>750.7675728</v>
      </c>
    </row>
    <row r="19" spans="1:13" ht="12.75">
      <c r="A19" t="s">
        <v>102</v>
      </c>
      <c r="J19" s="16" t="s">
        <v>81</v>
      </c>
      <c r="K19" s="18" t="s">
        <v>56</v>
      </c>
      <c r="L19" s="23">
        <v>1</v>
      </c>
      <c r="M19" s="34">
        <f t="shared" si="0"/>
        <v>208.54654800000003</v>
      </c>
    </row>
    <row r="20" spans="1:13" ht="12.75">
      <c r="A20" t="s">
        <v>127</v>
      </c>
      <c r="J20" s="20"/>
      <c r="K20" s="27" t="s">
        <v>57</v>
      </c>
      <c r="L20" s="28">
        <f>SUM(L6:L19)</f>
        <v>31.340000000000003</v>
      </c>
      <c r="M20" s="33">
        <f>SUM(M6:M19)</f>
        <v>6535.848814320001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34">
        <f>0.15*155</f>
        <v>23.25</v>
      </c>
      <c r="M24" s="32">
        <f aca="true" t="shared" si="1" ref="M24:M36">L24*160.174*1.302*1.15</f>
        <v>5576.01332715</v>
      </c>
    </row>
    <row r="25" spans="1:13" ht="12.75">
      <c r="A25" t="s">
        <v>107</v>
      </c>
      <c r="J25" s="20">
        <v>3</v>
      </c>
      <c r="K25" s="20" t="s">
        <v>137</v>
      </c>
      <c r="L25" s="34">
        <v>1.62</v>
      </c>
      <c r="M25" s="32">
        <f t="shared" si="1"/>
        <v>388.522218924</v>
      </c>
    </row>
    <row r="26" spans="1:13" ht="12.75">
      <c r="A26" t="s">
        <v>108</v>
      </c>
      <c r="J26" s="20">
        <v>4</v>
      </c>
      <c r="K26" s="20" t="s">
        <v>147</v>
      </c>
      <c r="L26" s="34">
        <v>45.88</v>
      </c>
      <c r="M26" s="32">
        <f t="shared" si="1"/>
        <v>11003.332965576003</v>
      </c>
    </row>
    <row r="27" spans="1:13" ht="12.75">
      <c r="A27" s="48" t="s">
        <v>109</v>
      </c>
      <c r="B27" s="48"/>
      <c r="C27" s="48"/>
      <c r="D27" s="48"/>
      <c r="E27" s="48"/>
      <c r="F27" s="48"/>
      <c r="G27" s="48"/>
      <c r="J27" s="20">
        <v>5</v>
      </c>
      <c r="K27" s="20" t="s">
        <v>152</v>
      </c>
      <c r="L27" s="25">
        <v>12.85</v>
      </c>
      <c r="M27" s="32">
        <f t="shared" si="1"/>
        <v>3081.79661307</v>
      </c>
    </row>
    <row r="28" spans="1:13" ht="12.75">
      <c r="A28" t="s">
        <v>110</v>
      </c>
      <c r="B28" s="1"/>
      <c r="C28" s="1"/>
      <c r="D28" s="1"/>
      <c r="J28" s="20">
        <v>6</v>
      </c>
      <c r="K28" s="20" t="s">
        <v>155</v>
      </c>
      <c r="L28" s="25">
        <v>1.07</v>
      </c>
      <c r="M28" s="32">
        <f t="shared" si="1"/>
        <v>256.61652731400005</v>
      </c>
    </row>
    <row r="29" spans="10:13" ht="12.75">
      <c r="J29" s="20">
        <v>7</v>
      </c>
      <c r="K29" s="20" t="s">
        <v>157</v>
      </c>
      <c r="L29" s="25">
        <v>1.03</v>
      </c>
      <c r="M29" s="32">
        <f t="shared" si="1"/>
        <v>247.02338610599998</v>
      </c>
    </row>
    <row r="30" spans="2:13" ht="12.75">
      <c r="B30" t="s">
        <v>0</v>
      </c>
      <c r="J30" s="20">
        <v>8</v>
      </c>
      <c r="K30" s="20" t="s">
        <v>158</v>
      </c>
      <c r="L30" s="34">
        <f>0.04*184.3</f>
        <v>7.372000000000001</v>
      </c>
      <c r="M30" s="32">
        <f t="shared" si="1"/>
        <v>1768.0159246344</v>
      </c>
    </row>
    <row r="31" spans="10:13" ht="12.75">
      <c r="J31" s="20">
        <v>9</v>
      </c>
      <c r="K31" s="20" t="s">
        <v>168</v>
      </c>
      <c r="L31" s="34">
        <f>4*184.3</f>
        <v>737.2</v>
      </c>
      <c r="M31" s="32">
        <f t="shared" si="1"/>
        <v>176801.59246344</v>
      </c>
    </row>
    <row r="32" spans="1:13" ht="12.75">
      <c r="A32" t="s">
        <v>1</v>
      </c>
      <c r="E32">
        <v>5990.2</v>
      </c>
      <c r="F32" t="s">
        <v>65</v>
      </c>
      <c r="J32" s="20">
        <v>10</v>
      </c>
      <c r="K32" s="20" t="s">
        <v>173</v>
      </c>
      <c r="L32" s="34">
        <v>0.071</v>
      </c>
      <c r="M32" s="32">
        <f t="shared" si="1"/>
        <v>17.0278256442</v>
      </c>
    </row>
    <row r="33" spans="1:13" ht="12.75">
      <c r="A33" t="s">
        <v>2</v>
      </c>
      <c r="E33">
        <v>1287</v>
      </c>
      <c r="F33" t="s">
        <v>65</v>
      </c>
      <c r="J33" s="20">
        <v>11</v>
      </c>
      <c r="K33" s="20" t="s">
        <v>175</v>
      </c>
      <c r="L33" s="34">
        <v>6.54</v>
      </c>
      <c r="M33" s="32">
        <f t="shared" si="1"/>
        <v>1568.4785875080001</v>
      </c>
    </row>
    <row r="34" spans="1:13" ht="12.75">
      <c r="A34" t="s">
        <v>3</v>
      </c>
      <c r="J34" s="20">
        <v>12</v>
      </c>
      <c r="K34" s="20"/>
      <c r="L34" s="34"/>
      <c r="M34" s="32">
        <f t="shared" si="1"/>
        <v>0</v>
      </c>
    </row>
    <row r="35" spans="1:13" ht="12.75">
      <c r="A35" t="s">
        <v>4</v>
      </c>
      <c r="E35">
        <v>907</v>
      </c>
      <c r="F35" t="s">
        <v>65</v>
      </c>
      <c r="J35" s="20">
        <v>13</v>
      </c>
      <c r="K35" s="20"/>
      <c r="L35" s="34"/>
      <c r="M35" s="32">
        <f t="shared" si="1"/>
        <v>0</v>
      </c>
    </row>
    <row r="36" spans="10:13" ht="12.75">
      <c r="J36" s="20">
        <v>14</v>
      </c>
      <c r="K36" s="20"/>
      <c r="L36" s="34"/>
      <c r="M36" s="32">
        <f t="shared" si="1"/>
        <v>0</v>
      </c>
    </row>
    <row r="37" spans="2:13" ht="12.75">
      <c r="B37" s="1" t="s">
        <v>5</v>
      </c>
      <c r="C37" s="1"/>
      <c r="J37" s="20"/>
      <c r="K37" s="29" t="s">
        <v>57</v>
      </c>
      <c r="L37" s="33">
        <f>SUM(L24:L36)</f>
        <v>836.883</v>
      </c>
      <c r="M37" s="33">
        <f>SUM(M24:M36)</f>
        <v>200708.4198393666</v>
      </c>
    </row>
    <row r="38" ht="12.75">
      <c r="K38" s="1" t="s">
        <v>61</v>
      </c>
    </row>
    <row r="39" spans="1:13" ht="12.75">
      <c r="A39" s="2" t="s">
        <v>6</v>
      </c>
      <c r="F39" s="11">
        <v>88746.64</v>
      </c>
      <c r="J39" s="22" t="s">
        <v>35</v>
      </c>
      <c r="K39" s="22"/>
      <c r="L39" s="22" t="s">
        <v>62</v>
      </c>
      <c r="M39" s="22" t="s">
        <v>41</v>
      </c>
    </row>
    <row r="40" spans="1:13" ht="12.75">
      <c r="A40" t="s">
        <v>7</v>
      </c>
      <c r="F40" s="5">
        <v>98658.78</v>
      </c>
      <c r="J40" s="23" t="s">
        <v>36</v>
      </c>
      <c r="K40" s="23" t="s">
        <v>37</v>
      </c>
      <c r="L40" s="23"/>
      <c r="M40" s="23" t="s">
        <v>63</v>
      </c>
    </row>
    <row r="41" spans="2:13" ht="12.75">
      <c r="B41" t="s">
        <v>8</v>
      </c>
      <c r="F41" s="9">
        <f>F40/F39</f>
        <v>1.1116903130079065</v>
      </c>
      <c r="J41" s="20">
        <v>1</v>
      </c>
      <c r="K41" s="20" t="s">
        <v>138</v>
      </c>
      <c r="L41" s="25" t="s">
        <v>139</v>
      </c>
      <c r="M41" s="34">
        <f>15*137</f>
        <v>2055</v>
      </c>
    </row>
    <row r="42" spans="1:13" ht="12.75">
      <c r="A42" s="13" t="s">
        <v>131</v>
      </c>
      <c r="B42" s="13"/>
      <c r="C42" s="13"/>
      <c r="D42" s="13"/>
      <c r="E42" s="13"/>
      <c r="F42" s="5">
        <f>(263.4*13.75)+800+250+250+400+105</f>
        <v>5426.75</v>
      </c>
      <c r="J42" s="20">
        <v>2</v>
      </c>
      <c r="K42" s="20" t="s">
        <v>140</v>
      </c>
      <c r="L42" s="25" t="s">
        <v>141</v>
      </c>
      <c r="M42" s="25">
        <f>18</f>
        <v>18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104085.53</v>
      </c>
      <c r="J43" s="20">
        <v>3</v>
      </c>
      <c r="K43" s="20" t="s">
        <v>142</v>
      </c>
      <c r="L43" s="25" t="s">
        <v>141</v>
      </c>
      <c r="M43" s="25">
        <v>64.78</v>
      </c>
    </row>
    <row r="44" spans="10:13" ht="12.75">
      <c r="J44" s="20">
        <v>4</v>
      </c>
      <c r="K44" s="20" t="s">
        <v>143</v>
      </c>
      <c r="L44" s="25" t="s">
        <v>144</v>
      </c>
      <c r="M44" s="25">
        <f>2*351</f>
        <v>702</v>
      </c>
    </row>
    <row r="45" spans="2:13" ht="12.75">
      <c r="B45" s="1" t="s">
        <v>10</v>
      </c>
      <c r="C45" s="1"/>
      <c r="J45" s="20">
        <v>5</v>
      </c>
      <c r="K45" s="20" t="s">
        <v>145</v>
      </c>
      <c r="L45" s="25" t="s">
        <v>146</v>
      </c>
      <c r="M45" s="25">
        <f>4*243</f>
        <v>972</v>
      </c>
    </row>
    <row r="46" spans="10:13" ht="12.75">
      <c r="J46" s="20">
        <v>6</v>
      </c>
      <c r="K46" s="20" t="s">
        <v>148</v>
      </c>
      <c r="L46" s="25" t="s">
        <v>149</v>
      </c>
      <c r="M46" s="25">
        <f>400*9.24</f>
        <v>3696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7</v>
      </c>
      <c r="K47" s="20" t="s">
        <v>150</v>
      </c>
      <c r="L47" s="25" t="s">
        <v>151</v>
      </c>
      <c r="M47" s="25">
        <f>100*5.56</f>
        <v>556</v>
      </c>
    </row>
    <row r="48" spans="1:13" ht="12.75">
      <c r="A48" t="s">
        <v>12</v>
      </c>
      <c r="F48" s="11">
        <f>(8888)*1.302</f>
        <v>11572.176000000001</v>
      </c>
      <c r="J48" s="20">
        <v>8</v>
      </c>
      <c r="K48" s="20" t="s">
        <v>153</v>
      </c>
      <c r="L48" s="25" t="s">
        <v>154</v>
      </c>
      <c r="M48" s="25">
        <v>1400</v>
      </c>
    </row>
    <row r="49" spans="1:13" ht="12.75">
      <c r="A49" s="6" t="s">
        <v>15</v>
      </c>
      <c r="F49" s="11">
        <f>(5154)*1.302</f>
        <v>6710.508</v>
      </c>
      <c r="J49" s="20">
        <v>9</v>
      </c>
      <c r="K49" s="20" t="s">
        <v>156</v>
      </c>
      <c r="L49" s="25" t="s">
        <v>141</v>
      </c>
      <c r="M49" s="25">
        <v>350</v>
      </c>
    </row>
    <row r="50" spans="1:13" ht="12.75">
      <c r="A50" s="55" t="s">
        <v>83</v>
      </c>
      <c r="B50" s="47"/>
      <c r="C50" s="47"/>
      <c r="D50" s="47"/>
      <c r="E50" s="56">
        <v>0</v>
      </c>
      <c r="F50" s="54">
        <f>E50*E32</f>
        <v>0</v>
      </c>
      <c r="J50" s="20">
        <v>10</v>
      </c>
      <c r="K50" s="20" t="s">
        <v>159</v>
      </c>
      <c r="L50" s="25" t="s">
        <v>141</v>
      </c>
      <c r="M50" s="25">
        <v>1091.93</v>
      </c>
    </row>
    <row r="51" spans="1:13" ht="12.75">
      <c r="A51" s="4" t="s">
        <v>33</v>
      </c>
      <c r="F51" s="31">
        <f>F48+F49+F50</f>
        <v>18282.684</v>
      </c>
      <c r="J51" s="20">
        <v>11</v>
      </c>
      <c r="K51" s="20" t="s">
        <v>160</v>
      </c>
      <c r="L51" s="25" t="s">
        <v>141</v>
      </c>
      <c r="M51" s="25">
        <v>102</v>
      </c>
    </row>
    <row r="52" spans="1:13" ht="12.75">
      <c r="A52" s="4" t="s">
        <v>16</v>
      </c>
      <c r="J52" s="20">
        <v>12</v>
      </c>
      <c r="K52" s="20" t="s">
        <v>161</v>
      </c>
      <c r="L52" s="25" t="s">
        <v>162</v>
      </c>
      <c r="M52" s="25">
        <f>6*48</f>
        <v>288</v>
      </c>
    </row>
    <row r="53" spans="1:13" ht="12.75">
      <c r="A53" t="s">
        <v>74</v>
      </c>
      <c r="C53" s="13"/>
      <c r="D53" s="46">
        <v>0</v>
      </c>
      <c r="E53" s="13" t="s">
        <v>14</v>
      </c>
      <c r="F53" s="11">
        <f>E32*D53</f>
        <v>0</v>
      </c>
      <c r="J53" s="20">
        <v>13</v>
      </c>
      <c r="K53" s="20" t="s">
        <v>163</v>
      </c>
      <c r="L53" s="25" t="s">
        <v>141</v>
      </c>
      <c r="M53" s="25">
        <v>346.43</v>
      </c>
    </row>
    <row r="54" spans="1:13" ht="12.75">
      <c r="A54" t="s">
        <v>79</v>
      </c>
      <c r="B54">
        <v>1287</v>
      </c>
      <c r="C54" t="s">
        <v>13</v>
      </c>
      <c r="D54" s="5">
        <v>0</v>
      </c>
      <c r="E54" t="s">
        <v>14</v>
      </c>
      <c r="F54" s="5">
        <f>B54*D54</f>
        <v>0</v>
      </c>
      <c r="J54" s="20">
        <v>14</v>
      </c>
      <c r="K54" s="20" t="s">
        <v>164</v>
      </c>
      <c r="L54" s="25" t="s">
        <v>141</v>
      </c>
      <c r="M54" s="25">
        <v>22.91</v>
      </c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15</v>
      </c>
      <c r="K55" s="20" t="s">
        <v>165</v>
      </c>
      <c r="L55" s="25" t="s">
        <v>166</v>
      </c>
      <c r="M55" s="25">
        <f>4*231.53</f>
        <v>926.12</v>
      </c>
    </row>
    <row r="56" spans="1:13" ht="12.75">
      <c r="A56" s="4" t="s">
        <v>18</v>
      </c>
      <c r="B56" s="4"/>
      <c r="J56" s="20">
        <v>16</v>
      </c>
      <c r="K56" s="20" t="s">
        <v>167</v>
      </c>
      <c r="L56" s="25" t="s">
        <v>141</v>
      </c>
      <c r="M56" s="25">
        <v>173</v>
      </c>
    </row>
    <row r="57" spans="1:13" ht="12.75">
      <c r="A57" t="s">
        <v>19</v>
      </c>
      <c r="C57" s="47">
        <v>305312</v>
      </c>
      <c r="D57">
        <v>222535.4</v>
      </c>
      <c r="E57">
        <v>5990.2</v>
      </c>
      <c r="F57" s="35">
        <f>C57/D57*E57</f>
        <v>8218.37758127471</v>
      </c>
      <c r="J57" s="20">
        <v>17</v>
      </c>
      <c r="K57" s="20" t="s">
        <v>169</v>
      </c>
      <c r="L57" s="25" t="s">
        <v>166</v>
      </c>
      <c r="M57" s="25">
        <f>4*141.67</f>
        <v>566.68</v>
      </c>
    </row>
    <row r="58" spans="1:13" ht="12.75">
      <c r="A58" t="s">
        <v>20</v>
      </c>
      <c r="F58" s="35">
        <f>M20</f>
        <v>6535.848814320001</v>
      </c>
      <c r="J58" s="20">
        <v>18</v>
      </c>
      <c r="K58" s="20" t="s">
        <v>170</v>
      </c>
      <c r="L58" s="25" t="s">
        <v>146</v>
      </c>
      <c r="M58" s="25">
        <f>4*218.93</f>
        <v>875.72</v>
      </c>
    </row>
    <row r="59" spans="1:13" ht="12.75">
      <c r="A59" t="s">
        <v>21</v>
      </c>
      <c r="F59" s="11">
        <f>M37</f>
        <v>200708.4198393666</v>
      </c>
      <c r="J59" s="20">
        <v>19</v>
      </c>
      <c r="K59" s="20" t="s">
        <v>171</v>
      </c>
      <c r="L59" s="25" t="s">
        <v>146</v>
      </c>
      <c r="M59" s="25">
        <f>4*212.49</f>
        <v>849.96</v>
      </c>
    </row>
    <row r="60" spans="1:13" ht="12.75">
      <c r="A60" t="s">
        <v>71</v>
      </c>
      <c r="F60" s="5">
        <f>1*600*1.302</f>
        <v>781.2</v>
      </c>
      <c r="J60" s="20">
        <v>20</v>
      </c>
      <c r="K60" s="20" t="s">
        <v>172</v>
      </c>
      <c r="L60" s="25" t="s">
        <v>144</v>
      </c>
      <c r="M60" s="25">
        <v>12</v>
      </c>
    </row>
    <row r="61" spans="1:13" ht="12.75">
      <c r="A61" t="s">
        <v>22</v>
      </c>
      <c r="F61" s="11">
        <f>M71</f>
        <v>15362.430000000002</v>
      </c>
      <c r="J61" s="20">
        <v>21</v>
      </c>
      <c r="K61" s="20" t="s">
        <v>174</v>
      </c>
      <c r="L61" s="25" t="s">
        <v>141</v>
      </c>
      <c r="M61" s="25">
        <v>19.1</v>
      </c>
    </row>
    <row r="62" spans="1:13" ht="12.75">
      <c r="A62" t="s">
        <v>23</v>
      </c>
      <c r="F62" s="5"/>
      <c r="J62" s="20">
        <v>22</v>
      </c>
      <c r="K62" s="20" t="s">
        <v>176</v>
      </c>
      <c r="L62" s="25" t="s">
        <v>177</v>
      </c>
      <c r="M62" s="25">
        <f>250*1</f>
        <v>250</v>
      </c>
    </row>
    <row r="63" spans="1:13" ht="12.75">
      <c r="A63" t="s">
        <v>24</v>
      </c>
      <c r="F63" s="5"/>
      <c r="J63" s="20">
        <v>23</v>
      </c>
      <c r="K63" s="20" t="s">
        <v>178</v>
      </c>
      <c r="L63" s="25" t="s">
        <v>179</v>
      </c>
      <c r="M63" s="25">
        <f>5*4.96</f>
        <v>24.8</v>
      </c>
    </row>
    <row r="64" spans="2:13" ht="12.75">
      <c r="B64">
        <v>5990.2</v>
      </c>
      <c r="C64" t="s">
        <v>13</v>
      </c>
      <c r="D64" s="11">
        <v>0.47</v>
      </c>
      <c r="E64" t="s">
        <v>14</v>
      </c>
      <c r="F64" s="11">
        <f>B64*D64</f>
        <v>2815.394</v>
      </c>
      <c r="J64" s="20">
        <v>24</v>
      </c>
      <c r="K64" s="20"/>
      <c r="L64" s="25"/>
      <c r="M64" s="25"/>
    </row>
    <row r="65" spans="1:13" ht="12.75">
      <c r="A65" s="47" t="s">
        <v>75</v>
      </c>
      <c r="B65" s="47"/>
      <c r="C65" s="47"/>
      <c r="D65" s="54"/>
      <c r="E65" s="47"/>
      <c r="F65" s="54">
        <v>0</v>
      </c>
      <c r="J65" s="20">
        <v>25</v>
      </c>
      <c r="K65" s="20"/>
      <c r="L65" s="25"/>
      <c r="M65" s="25"/>
    </row>
    <row r="66" spans="1:13" ht="12.75">
      <c r="A66" s="47" t="s">
        <v>84</v>
      </c>
      <c r="B66" s="47"/>
      <c r="C66" s="47"/>
      <c r="D66" s="54">
        <v>0</v>
      </c>
      <c r="E66" s="47"/>
      <c r="F66" s="54">
        <f>D66*E32</f>
        <v>0</v>
      </c>
      <c r="J66" s="20">
        <v>26</v>
      </c>
      <c r="K66" s="20"/>
      <c r="L66" s="25"/>
      <c r="M66" s="25"/>
    </row>
    <row r="67" spans="1:13" ht="12.75">
      <c r="A67" s="4" t="s">
        <v>25</v>
      </c>
      <c r="B67" s="10"/>
      <c r="C67" s="10"/>
      <c r="F67" s="31">
        <f>SUM(F57:F66)</f>
        <v>234421.67023496132</v>
      </c>
      <c r="J67" s="20">
        <v>27</v>
      </c>
      <c r="K67" s="20"/>
      <c r="L67" s="25"/>
      <c r="M67" s="25"/>
    </row>
    <row r="68" spans="1:13" ht="12.75">
      <c r="A68" s="4" t="s">
        <v>26</v>
      </c>
      <c r="F68" s="5"/>
      <c r="J68" s="20">
        <v>28</v>
      </c>
      <c r="K68" s="20"/>
      <c r="L68" s="25"/>
      <c r="M68" s="25"/>
    </row>
    <row r="69" spans="1:13" ht="12.75">
      <c r="A69" t="s">
        <v>27</v>
      </c>
      <c r="B69">
        <v>5990.2</v>
      </c>
      <c r="C69" t="s">
        <v>65</v>
      </c>
      <c r="D69" s="5">
        <v>0.2</v>
      </c>
      <c r="E69" t="s">
        <v>14</v>
      </c>
      <c r="F69" s="11">
        <f>B69*D69</f>
        <v>1198.04</v>
      </c>
      <c r="J69" s="20">
        <v>29</v>
      </c>
      <c r="K69" s="20"/>
      <c r="L69" s="25"/>
      <c r="M69" s="25"/>
    </row>
    <row r="70" spans="1:13" ht="12.75">
      <c r="A70" t="s">
        <v>28</v>
      </c>
      <c r="F70" s="5"/>
      <c r="J70" s="20">
        <v>30</v>
      </c>
      <c r="K70" s="20"/>
      <c r="L70" s="25"/>
      <c r="M70" s="25"/>
    </row>
    <row r="71" spans="1:13" ht="12.75">
      <c r="A71" s="7" t="s">
        <v>72</v>
      </c>
      <c r="F71" s="5"/>
      <c r="J71" s="20"/>
      <c r="K71" s="20"/>
      <c r="L71" s="30" t="s">
        <v>64</v>
      </c>
      <c r="M71" s="33">
        <f>SUM(M41:M70)</f>
        <v>15362.430000000002</v>
      </c>
    </row>
    <row r="72" spans="2:6" ht="12.75">
      <c r="B72">
        <v>5990.2</v>
      </c>
      <c r="C72" t="s">
        <v>13</v>
      </c>
      <c r="D72" s="11">
        <v>1.29</v>
      </c>
      <c r="E72" t="s">
        <v>14</v>
      </c>
      <c r="F72" s="11">
        <f>B72*D72</f>
        <v>7727.358</v>
      </c>
    </row>
    <row r="73" spans="1:6" ht="12.75">
      <c r="A73" s="4" t="s">
        <v>29</v>
      </c>
      <c r="F73" s="31">
        <f>F69+F72</f>
        <v>8925.398000000001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5990.2</v>
      </c>
      <c r="C76" t="s">
        <v>13</v>
      </c>
      <c r="D76" s="11">
        <v>2.8</v>
      </c>
      <c r="E76" t="s">
        <v>14</v>
      </c>
      <c r="F76" s="11">
        <f>B76*D76</f>
        <v>16772.559999999998</v>
      </c>
    </row>
    <row r="77" spans="1:6" ht="12.75">
      <c r="A77" s="4" t="s">
        <v>31</v>
      </c>
      <c r="F77" s="31">
        <f>SUM(F76)</f>
        <v>16772.559999999998</v>
      </c>
    </row>
    <row r="78" spans="1:6" ht="12.75">
      <c r="A78" s="57" t="s">
        <v>78</v>
      </c>
      <c r="B78" s="47"/>
      <c r="C78" s="47"/>
      <c r="D78" s="56">
        <v>0</v>
      </c>
      <c r="E78" s="47"/>
      <c r="F78" s="58">
        <f>D78*E32</f>
        <v>0</v>
      </c>
    </row>
    <row r="79" spans="1:6" ht="12.75">
      <c r="A79" s="1" t="s">
        <v>32</v>
      </c>
      <c r="B79" s="1"/>
      <c r="F79" s="31">
        <f>F51+F55+F67+F73+F77+F78</f>
        <v>278402.3122349613</v>
      </c>
    </row>
    <row r="80" spans="1:6" ht="12.75">
      <c r="A80" s="1" t="s">
        <v>76</v>
      </c>
      <c r="B80" s="36"/>
      <c r="C80" s="36">
        <v>0.058</v>
      </c>
      <c r="D80" s="1"/>
      <c r="E80" s="1"/>
      <c r="F80" s="31">
        <f>F79*5.8%</f>
        <v>16147.334109627755</v>
      </c>
    </row>
    <row r="81" spans="1:6" ht="12.75">
      <c r="A81" s="1"/>
      <c r="B81" s="36" t="s">
        <v>128</v>
      </c>
      <c r="C81" s="36"/>
      <c r="D81" s="1"/>
      <c r="E81" s="52"/>
      <c r="F81" s="53">
        <v>0</v>
      </c>
    </row>
    <row r="82" spans="1:6" ht="12.75">
      <c r="A82" s="1"/>
      <c r="B82" s="36" t="s">
        <v>129</v>
      </c>
      <c r="C82" s="36"/>
      <c r="D82" s="1"/>
      <c r="E82" s="52"/>
      <c r="F82" s="53">
        <f>2*419.32</f>
        <v>838.64</v>
      </c>
    </row>
    <row r="83" spans="1:6" ht="12.75">
      <c r="A83" s="1"/>
      <c r="B83" s="36" t="s">
        <v>130</v>
      </c>
      <c r="C83" s="36"/>
      <c r="D83" s="1"/>
      <c r="E83" s="52"/>
      <c r="F83" s="53">
        <v>0</v>
      </c>
    </row>
    <row r="84" spans="1:9" ht="15">
      <c r="A84" s="12" t="s">
        <v>34</v>
      </c>
      <c r="B84" s="12"/>
      <c r="C84" s="45"/>
      <c r="D84" s="12"/>
      <c r="E84" s="12"/>
      <c r="F84" s="42">
        <f>F79+F80+F81+F82+F83</f>
        <v>295388.2863445891</v>
      </c>
      <c r="I84" s="7"/>
    </row>
    <row r="85" spans="2:6" ht="12.75">
      <c r="B85" s="37" t="s">
        <v>67</v>
      </c>
      <c r="C85" s="38" t="s">
        <v>68</v>
      </c>
      <c r="D85" s="22" t="s">
        <v>69</v>
      </c>
      <c r="E85" s="22" t="s">
        <v>70</v>
      </c>
      <c r="F85" s="41" t="s">
        <v>135</v>
      </c>
    </row>
    <row r="86" spans="1:6" ht="12.75">
      <c r="A86" s="13"/>
      <c r="B86" s="39">
        <v>44774</v>
      </c>
      <c r="C86" s="40">
        <v>357418</v>
      </c>
      <c r="D86" s="43">
        <f>F43</f>
        <v>104085.53</v>
      </c>
      <c r="E86" s="43">
        <f>F84</f>
        <v>295388.2863445891</v>
      </c>
      <c r="F86" s="44">
        <f>C86+D86-E86</f>
        <v>166115.24365541094</v>
      </c>
    </row>
    <row r="88" spans="1:6" ht="13.5" thickBot="1">
      <c r="A88" t="s">
        <v>112</v>
      </c>
      <c r="C88" s="49">
        <v>44774</v>
      </c>
      <c r="D88" s="8" t="s">
        <v>113</v>
      </c>
      <c r="E88" s="49">
        <v>44804</v>
      </c>
      <c r="F88" t="s">
        <v>114</v>
      </c>
    </row>
    <row r="89" spans="1:7" ht="13.5" thickBot="1">
      <c r="A89" t="s">
        <v>115</v>
      </c>
      <c r="F89" s="50">
        <f>E86</f>
        <v>295388.2863445891</v>
      </c>
      <c r="G89" t="s">
        <v>14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8" ht="12.75">
      <c r="B98" t="s">
        <v>123</v>
      </c>
    </row>
    <row r="100" ht="12.75">
      <c r="A100" t="s">
        <v>124</v>
      </c>
    </row>
    <row r="103" ht="12.75">
      <c r="A103" t="s">
        <v>125</v>
      </c>
    </row>
    <row r="105" ht="12.75">
      <c r="A105" t="s">
        <v>126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2020-09-12T14:11:17Z</cp:lastPrinted>
  <dcterms:created xsi:type="dcterms:W3CDTF">2008-08-18T07:30:19Z</dcterms:created>
  <dcterms:modified xsi:type="dcterms:W3CDTF">2022-11-21T07:24:29Z</dcterms:modified>
  <cp:category/>
  <cp:version/>
  <cp:contentType/>
  <cp:contentStatus/>
</cp:coreProperties>
</file>