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<sst xmlns="http://schemas.openxmlformats.org/spreadsheetml/2006/main" count="177" uniqueCount="153">
  <si>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</si>
  <si>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</si>
  <si>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</si>
  <si>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</si>
  <si>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</si>
  <si>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</si>
  <si>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</si>
  <si>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</si>
  <si>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</si>
  <si>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</si>
  <si>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</si>
  <si>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</si>
  <si>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</si>
  <si>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</si>
  <si>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</si>
  <si>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</si>
  <si>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</si>
  <si>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</si>
  <si>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</si>
  <si>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</si>
  <si>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</si>
  <si>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</si>
  <si>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</si>
  <si>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</si>
  <si>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</si>
  <si>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</si>
  <si>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</si>
  <si>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</si>
  <si>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</si>
  <si>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</si>
  <si>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</si>
  <si>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</si>
  <si>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</si>
  <si>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</si>
  <si>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</si>
  <si>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</si>
  <si>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</si>
  <si>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</si>
  <si>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</si>
  <si>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</si>
  <si>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</si>
  <si>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</si>
  <si>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</si>
  <si>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</si>
  <si>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</si>
  <si>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</si>
  <si>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</si>
  <si>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</si>
  <si>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</si>
  <si>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</si>
  <si>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</si>
  <si>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</si>
  <si>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</si>
  <si>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</si>
  <si>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</si>
  <si>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</si>
  <si>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</si>
  <si>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</si>
  <si>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</si>
  <si>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</si>
  <si>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</si>
  <si>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</si>
  <si>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</si>
  <si>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</si>
  <si>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</si>
  <si>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</si>
  <si>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</si>
  <si>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</si>
  <si>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</si>
  <si>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</si>
  <si>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</si>
  <si>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</si>
  <si>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</si>
  <si>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</si>
  <si>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</si>
  <si>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</si>
  <si>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</si>
  <si>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</si>
  <si>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</si>
  <si>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</si>
  <si>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</si>
  <si>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</si>
  <si>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</si>
  <si>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</si>
  <si>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</si>
  <si>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</si>
  <si>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</si>
  <si>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</si>
  <si>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</si>
  <si>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</si>
  <si>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</si>
  <si>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</si>
  <si>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</si>
  <si>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</si>
  <si>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</si>
  <si>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</si>
  <si>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</si>
  <si>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</si>
  <si>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</si>
  <si>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</si>
  <si>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</si>
  <si>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</si>
  <si>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</si>
  <si>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</si>
  <si>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</si>
  <si>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</si>
  <si>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</si>
  <si>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</si>
  <si>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</si>
  <si>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</si>
  <si>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</si>
  <si>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</si>
  <si>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</si>
  <si>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</si>
  <si>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</si>
  <si>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</si>
  <si>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</si>
  <si>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</si>
  <si>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</si>
  <si>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</si>
  <si>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</si>
  <si>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</si>
  <si>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</si>
  <si>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</si>
  <si>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</si>
  <si>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</si>
  <si>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</si>
  <si>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</si>
  <si>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</si>
  <si>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</si>
  <si>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</si>
  <si>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</si>
  <si>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2022 г.</t>
  </si>
  <si>
    <t>0</t>
  </si>
  <si>
    <t>за   ноябрь-декабрь  2022 г.</t>
  </si>
  <si>
    <t>01.11.2022г.</t>
  </si>
  <si>
    <t>ост.на 01.01</t>
  </si>
  <si>
    <t>декабря</t>
  </si>
  <si>
    <t>Спец.техника</t>
  </si>
  <si>
    <t>16ч.</t>
  </si>
  <si>
    <t>работы по договору</t>
  </si>
  <si>
    <t>работы по договору (очистка от снега и наледи)</t>
  </si>
  <si>
    <t>шифер</t>
  </si>
  <si>
    <t>100шт</t>
  </si>
  <si>
    <t>лист плоский</t>
  </si>
  <si>
    <t>40шт</t>
  </si>
  <si>
    <t>саморез по металу</t>
  </si>
  <si>
    <t>1200шт</t>
  </si>
  <si>
    <t>гвозди шиферные</t>
  </si>
  <si>
    <t>10кг</t>
  </si>
  <si>
    <t>герметик</t>
  </si>
  <si>
    <t>22шт</t>
  </si>
  <si>
    <t>установка и украшение ёлки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</si>
</sst>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60">
        <v>12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625.6396440000001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729.9129180000001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140</v>
      </c>
      <c r="L24" s="25"/>
      <c r="M24" s="33">
        <v>150876</v>
      </c>
    </row>
    <row r="25" spans="1:13" ht="12.75">
      <c r="A25" t="s">
        <v>106</v>
      </c>
      <c r="J25" s="20">
        <v>2</v>
      </c>
      <c r="K25" s="20" t="s">
        <v>140</v>
      </c>
      <c r="L25" s="25"/>
      <c r="M25" s="33">
        <v>7128</v>
      </c>
    </row>
    <row r="26" spans="1:13" ht="12.75">
      <c r="A26" t="s">
        <v>107</v>
      </c>
      <c r="J26" s="20">
        <v>3</v>
      </c>
      <c r="K26" s="20" t="s">
        <v>141</v>
      </c>
      <c r="L26" s="25"/>
      <c r="M26" s="33">
        <v>7128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>L27*160.174*1.302*1.15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>L28*160.174*1.302*1.15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>L29*160.174*1.302*1.15</f>
        <v>0</v>
      </c>
    </row>
    <row r="30" spans="10:13" ht="12.75">
      <c r="J30" s="20">
        <v>7</v>
      </c>
      <c r="K30" s="20"/>
      <c r="L30" s="25"/>
      <c r="M30" s="33">
        <f>L30*160.174*1.302*1.15</f>
        <v>0</v>
      </c>
    </row>
    <row r="31" spans="2:13" ht="12.75">
      <c r="B31" t="s">
        <v>0</v>
      </c>
      <c r="J31" s="20">
        <v>8</v>
      </c>
      <c r="K31" s="20"/>
      <c r="L31" s="25"/>
      <c r="M31" s="33">
        <f>L31*160.174*1.302*1.15</f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165132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16*1700</f>
        <v>27200</v>
      </c>
    </row>
    <row r="37" spans="10:13" ht="12.75">
      <c r="J37" s="23">
        <v>2</v>
      </c>
      <c r="K37" s="44" t="s">
        <v>142</v>
      </c>
      <c r="L37" s="23" t="s">
        <v>143</v>
      </c>
      <c r="M37" s="23">
        <f>100*400.13</f>
        <v>40013</v>
      </c>
    </row>
    <row r="38" spans="2:13" ht="12.75">
      <c r="B38" s="1" t="s">
        <v>5</v>
      </c>
      <c r="C38" s="1"/>
      <c r="J38" s="23">
        <v>3</v>
      </c>
      <c r="K38" s="44" t="s">
        <v>144</v>
      </c>
      <c r="L38" s="23" t="s">
        <v>145</v>
      </c>
      <c r="M38" s="23">
        <f>40*970</f>
        <v>38800</v>
      </c>
    </row>
    <row r="39" spans="10:13" ht="12.75">
      <c r="J39" s="23">
        <v>4</v>
      </c>
      <c r="K39" s="44" t="s">
        <v>146</v>
      </c>
      <c r="L39" s="23" t="s">
        <v>147</v>
      </c>
      <c r="M39" s="23">
        <f>1200*1</f>
        <v>1200</v>
      </c>
    </row>
    <row r="40" spans="1:13" ht="12.75">
      <c r="A40" s="2" t="s">
        <v>6</v>
      </c>
      <c r="F40" s="11">
        <v>47917.1</v>
      </c>
      <c r="J40" s="23">
        <v>5</v>
      </c>
      <c r="K40" s="44" t="s">
        <v>148</v>
      </c>
      <c r="L40" s="23" t="s">
        <v>149</v>
      </c>
      <c r="M40" s="23">
        <f>10*148.75</f>
        <v>1487.5</v>
      </c>
    </row>
    <row r="41" spans="1:13" ht="12.75">
      <c r="A41" t="s">
        <v>7</v>
      </c>
      <c r="F41" s="5">
        <v>48053.46</v>
      </c>
      <c r="J41" s="23">
        <v>6</v>
      </c>
      <c r="K41" s="44" t="s">
        <v>150</v>
      </c>
      <c r="L41" s="23" t="s">
        <v>151</v>
      </c>
      <c r="M41" s="23">
        <f>22*350.74</f>
        <v>7716.280000000001</v>
      </c>
    </row>
    <row r="42" spans="2:13" ht="12.75">
      <c r="B42" t="s">
        <v>8</v>
      </c>
      <c r="F42" s="9">
        <f>F41/F40</f>
        <v>1.0028457481775817</v>
      </c>
      <c r="J42" s="23">
        <v>7</v>
      </c>
      <c r="K42" s="44" t="s">
        <v>152</v>
      </c>
      <c r="L42" s="23"/>
      <c r="M42" s="23">
        <f>0.1*E33</f>
        <v>157.36</v>
      </c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48408.46</v>
      </c>
      <c r="J44" s="23">
        <v>9</v>
      </c>
      <c r="K44" s="44"/>
      <c r="L44" s="23"/>
      <c r="M44" s="23"/>
    </row>
    <row r="45" spans="10:13" ht="12.75">
      <c r="J45" s="23">
        <v>10</v>
      </c>
      <c r="K45" s="44"/>
      <c r="L45" s="23"/>
      <c r="M45" s="23"/>
    </row>
    <row r="46" spans="2:13" ht="12.75">
      <c r="B46" s="1" t="s">
        <v>10</v>
      </c>
      <c r="C46" s="1"/>
      <c r="J46" s="23">
        <v>11</v>
      </c>
      <c r="K46" s="44"/>
      <c r="L46" s="23"/>
      <c r="M46" s="23"/>
    </row>
    <row r="47" spans="10:13" ht="12.75">
      <c r="J47" s="23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30" t="s">
        <v>64</v>
      </c>
      <c r="M48" s="34">
        <f>SUM(M36:M47)</f>
        <v>116574.14</v>
      </c>
    </row>
    <row r="49" spans="1:6" ht="12.75">
      <c r="A49" t="s">
        <v>12</v>
      </c>
      <c r="F49" s="11">
        <f>(5907)*1.302</f>
        <v>7690.914000000001</v>
      </c>
    </row>
    <row r="50" spans="1:6" ht="12.75">
      <c r="A50" s="6" t="s">
        <v>79</v>
      </c>
      <c r="F50" s="11">
        <f>(1575)*1.302</f>
        <v>2050.65</v>
      </c>
    </row>
    <row r="51" spans="1:6" ht="12.75">
      <c r="A51" s="55" t="s">
        <v>83</v>
      </c>
      <c r="B51" s="48"/>
      <c r="C51" s="48"/>
      <c r="D51" s="48"/>
      <c r="E51" s="56">
        <v>0.81</v>
      </c>
      <c r="F51" s="57">
        <f>E51*E33</f>
        <v>1274.616</v>
      </c>
    </row>
    <row r="52" spans="1:6" ht="12.75">
      <c r="A52" s="4" t="s">
        <v>33</v>
      </c>
      <c r="F52" s="32">
        <f>F49+F50+F51</f>
        <v>11016.18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599363</v>
      </c>
      <c r="D58">
        <v>222535.4</v>
      </c>
      <c r="E58">
        <v>1537.6</v>
      </c>
      <c r="F58" s="35">
        <f>C58/D58*E58</f>
        <v>4141.276169094895</v>
      </c>
    </row>
    <row r="59" spans="1:6" ht="12.75">
      <c r="A59" t="s">
        <v>19</v>
      </c>
      <c r="F59" s="35">
        <f>M20</f>
        <v>729.9129180000001</v>
      </c>
    </row>
    <row r="60" spans="1:6" ht="12.75">
      <c r="A60" t="s">
        <v>20</v>
      </c>
      <c r="F60" s="11">
        <f>M32</f>
        <v>165132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M48</f>
        <v>116574.14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0.48</v>
      </c>
      <c r="E65" t="s">
        <v>14</v>
      </c>
      <c r="F65" s="11">
        <f>B65*D65</f>
        <v>755.328</v>
      </c>
    </row>
    <row r="66" spans="1:6" ht="12.75">
      <c r="A66" s="48" t="s">
        <v>74</v>
      </c>
      <c r="B66" s="48"/>
      <c r="C66" s="48"/>
      <c r="D66" s="57"/>
      <c r="E66" s="48"/>
      <c r="F66" s="57">
        <v>4717.8</v>
      </c>
    </row>
    <row r="67" spans="1:6" ht="12.75">
      <c r="A67" s="48" t="s">
        <v>84</v>
      </c>
      <c r="B67" s="48"/>
      <c r="C67" s="48"/>
      <c r="D67" s="57">
        <v>0.68</v>
      </c>
      <c r="E67" s="48"/>
      <c r="F67" s="57">
        <f>D67*E33</f>
        <v>1070.048</v>
      </c>
    </row>
    <row r="68" spans="1:6" ht="12.75">
      <c r="A68" s="4" t="s">
        <v>24</v>
      </c>
      <c r="B68" s="10"/>
      <c r="C68" s="10"/>
      <c r="F68" s="32">
        <f>SUM(F58:F67)</f>
        <v>293120.50508709485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0.4</v>
      </c>
      <c r="E70" t="s">
        <v>14</v>
      </c>
      <c r="F70" s="11">
        <f>B70*D70</f>
        <v>629.44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5.17</v>
      </c>
      <c r="E73" t="s">
        <v>14</v>
      </c>
      <c r="F73" s="11">
        <f>B73*D73</f>
        <v>8135.512</v>
      </c>
    </row>
    <row r="74" spans="1:6" ht="12.75">
      <c r="A74" s="4" t="s">
        <v>28</v>
      </c>
      <c r="F74" s="32">
        <f>F70+F73</f>
        <v>8764.952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5.3</v>
      </c>
      <c r="E77" t="s">
        <v>14</v>
      </c>
      <c r="F77" s="11">
        <f>B77*D77</f>
        <v>8340.08</v>
      </c>
    </row>
    <row r="78" spans="1:6" ht="12.75">
      <c r="A78" s="4" t="s">
        <v>31</v>
      </c>
      <c r="F78" s="32">
        <f>SUM(F77)</f>
        <v>8340.08</v>
      </c>
    </row>
    <row r="79" spans="1:6" ht="12.75">
      <c r="A79" s="58" t="s">
        <v>77</v>
      </c>
      <c r="B79" s="48"/>
      <c r="C79" s="48"/>
      <c r="D79" s="56">
        <v>2.12</v>
      </c>
      <c r="E79" s="48"/>
      <c r="F79" s="59">
        <f>D79*E33</f>
        <v>3336.032</v>
      </c>
    </row>
    <row r="80" spans="1:8" ht="12.75">
      <c r="A80" s="1" t="s">
        <v>32</v>
      </c>
      <c r="B80" s="1"/>
      <c r="F80" s="32">
        <f>F52+F56+F68+F74+F78+F79</f>
        <v>324577.74908709485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18825.5094470515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f>1260.24+1373.52</f>
        <v>2633.76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346414.51853414637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45231</v>
      </c>
      <c r="C87" s="40">
        <v>-788798</v>
      </c>
      <c r="D87" s="42">
        <f>F44</f>
        <v>48408.46</v>
      </c>
      <c r="E87" s="42">
        <f>F85</f>
        <v>346414.51853414637</v>
      </c>
      <c r="F87" s="43">
        <f>C87+D87-E87</f>
        <v>-1086804.0585341463</v>
      </c>
    </row>
    <row r="89" spans="1:6" ht="13.5" thickBot="1">
      <c r="A89" t="s">
        <v>111</v>
      </c>
      <c r="C89" s="50" t="s">
        <v>135</v>
      </c>
      <c r="D89" s="8" t="s">
        <v>112</v>
      </c>
      <c r="E89" s="50">
        <v>44926</v>
      </c>
      <c r="F89" t="s">
        <v>113</v>
      </c>
    </row>
    <row r="90" spans="1:7" ht="13.5" thickBot="1">
      <c r="A90" t="s">
        <v>114</v>
      </c>
      <c r="F90" s="51">
        <f>E87</f>
        <v>346414.51853414637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2023-01-12T17:01:21Z</cp:lastPrinted>
  <dcterms:created xsi:type="dcterms:W3CDTF">2008-08-18T07:30:19Z</dcterms:created>
  <dcterms:modified xsi:type="dcterms:W3CDTF">2023-03-21T06:59:57Z</dcterms:modified>
  <cp:category/>
  <cp:version/>
  <cp:contentType/>
  <cp:contentStatus/>
</cp:coreProperties>
</file>