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<sst xmlns="http://schemas.openxmlformats.org/spreadsheetml/2006/main" count="179" uniqueCount="155">
  <si>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</si>
  <si>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</si>
  <si>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</si>
  <si>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</si>
  <si>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</si>
  <si>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</si>
  <si>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</si>
  <si>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</si>
  <si>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</si>
  <si>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</si>
  <si>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</si>
  <si>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</si>
  <si>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</si>
  <si>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</si>
  <si>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</si>
  <si>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</si>
  <si>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</si>
  <si>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</si>
  <si>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</si>
  <si>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</si>
  <si>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</si>
  <si>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</si>
  <si>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</si>
  <si>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</si>
  <si>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</si>
  <si>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</si>
  <si>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</si>
  <si>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</si>
  <si>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</si>
  <si>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</si>
  <si>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</si>
  <si>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</si>
  <si>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</si>
  <si>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</si>
  <si>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</si>
  <si>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</si>
  <si>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</si>
  <si>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</si>
  <si>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</si>
  <si>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</si>
  <si>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</si>
  <si>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</si>
  <si>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</si>
  <si>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</si>
  <si>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</si>
  <si>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</si>
  <si>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</si>
  <si>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</si>
  <si>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</si>
  <si>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</si>
  <si>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</si>
  <si>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</si>
  <si>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</si>
  <si>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</si>
  <si>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</si>
  <si>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</si>
  <si>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</si>
  <si>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</si>
  <si>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</si>
  <si>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</si>
  <si>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</si>
  <si>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</si>
  <si>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</si>
  <si>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</si>
  <si>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</si>
  <si>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</si>
  <si>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</si>
  <si>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</si>
  <si>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</si>
  <si>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</si>
  <si>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</si>
  <si>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</si>
  <si>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</si>
  <si>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</si>
  <si>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</si>
  <si>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</si>
  <si>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</si>
  <si>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</si>
  <si>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</si>
  <si>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</si>
  <si>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</si>
  <si>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</si>
  <si>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</si>
  <si>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</si>
  <si>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</si>
  <si>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</si>
  <si>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</si>
  <si>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</si>
  <si>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</si>
  <si>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</si>
  <si>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</si>
  <si>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</si>
  <si>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</si>
  <si>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</si>
  <si>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</si>
  <si>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</si>
  <si>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</si>
  <si>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</si>
  <si>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</si>
  <si>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</si>
  <si>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</si>
  <si>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</si>
  <si>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</si>
  <si>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</si>
  <si>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</si>
  <si>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</si>
  <si>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</si>
  <si>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</si>
  <si>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</si>
  <si>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</si>
  <si>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</si>
  <si>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</si>
  <si>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</si>
  <si>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</si>
  <si>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</si>
  <si>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</si>
  <si>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</si>
  <si>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</si>
  <si>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</si>
  <si>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</si>
  <si>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</si>
  <si>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</si>
  <si>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</si>
  <si>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</si>
  <si>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</si>
  <si>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</si>
  <si>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</si>
  <si>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</si>
  <si>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</si>
  <si>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</si>
  <si>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</si>
  <si>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</si>
  <si>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</si>
  <si>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</si>
  <si>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</si>
  <si>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</si>
  <si>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</si>
  <si>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Спец.техника</t>
  </si>
  <si>
    <t>12ч</t>
  </si>
  <si>
    <t>работы по договору</t>
  </si>
  <si>
    <t>работы по договору (очистка от снега и наледи)</t>
  </si>
  <si>
    <t>откачка воды из техполья</t>
  </si>
  <si>
    <t>смена замка (1шт)</t>
  </si>
  <si>
    <t>замок</t>
  </si>
  <si>
    <t>1шт</t>
  </si>
  <si>
    <t>шифер</t>
  </si>
  <si>
    <t>120 лист</t>
  </si>
  <si>
    <t xml:space="preserve">гвозди шиф. </t>
  </si>
  <si>
    <t>12кг</t>
  </si>
  <si>
    <t xml:space="preserve">герметик </t>
  </si>
  <si>
    <t>6шт</t>
  </si>
  <si>
    <t>5кг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</si>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</sst>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E2" s="62">
        <v>12</v>
      </c>
      <c r="K2" s="5" t="s">
        <v>133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L6*160.174*1.302</f>
        <v>684.03267744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1678.7997114000002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34.839999999999996</v>
      </c>
      <c r="M20" s="34">
        <f>SUM(M6:M19)</f>
        <v>7265.761732320001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139</v>
      </c>
      <c r="L24" s="47"/>
      <c r="M24" s="33">
        <v>168520</v>
      </c>
    </row>
    <row r="25" spans="1:13" ht="12.75">
      <c r="A25" t="s">
        <v>107</v>
      </c>
      <c r="J25" s="20">
        <v>2</v>
      </c>
      <c r="K25" s="20" t="s">
        <v>140</v>
      </c>
      <c r="L25" s="47"/>
      <c r="M25" s="33">
        <v>8316</v>
      </c>
    </row>
    <row r="26" spans="1:13" ht="12.75">
      <c r="A26" t="s">
        <v>108</v>
      </c>
      <c r="J26" s="20">
        <v>3</v>
      </c>
      <c r="K26" s="20" t="s">
        <v>141</v>
      </c>
      <c r="L26" s="47">
        <v>1.75</v>
      </c>
      <c r="M26" s="33">
        <f aca="true" t="shared" si="1" ref="M26:M36">L26*160.174*1.15*1.302</f>
        <v>419.69992785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47">
        <v>1.07</v>
      </c>
      <c r="M27" s="33">
        <f t="shared" si="1"/>
        <v>256.616527314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152</v>
      </c>
      <c r="L28" s="47">
        <v>0.21</v>
      </c>
      <c r="M28" s="33">
        <f t="shared" si="1"/>
        <v>50.363991342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3.0300000000000002</v>
      </c>
      <c r="M37" s="34">
        <f>SUM(M24:M36)</f>
        <v>177562.68044650598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88994.84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102077.15</v>
      </c>
      <c r="J41" s="20">
        <v>1</v>
      </c>
      <c r="K41" s="20" t="s">
        <v>137</v>
      </c>
      <c r="L41" s="25" t="s">
        <v>138</v>
      </c>
      <c r="M41" s="25">
        <f>12*1700</f>
        <v>20400</v>
      </c>
    </row>
    <row r="42" spans="2:15" ht="12.75">
      <c r="B42" t="s">
        <v>8</v>
      </c>
      <c r="F42" s="9">
        <f>F41/F40</f>
        <v>1.1470007699322793</v>
      </c>
      <c r="J42" s="20">
        <v>2</v>
      </c>
      <c r="K42" s="20" t="s">
        <v>143</v>
      </c>
      <c r="L42" s="47" t="s">
        <v>144</v>
      </c>
      <c r="M42" s="25">
        <f>264.02</f>
        <v>264.02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145</v>
      </c>
      <c r="L43" s="25" t="s">
        <v>146</v>
      </c>
      <c r="M43" s="25">
        <f>120*555</f>
        <v>66600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103127.15</v>
      </c>
      <c r="J44" s="20">
        <v>4</v>
      </c>
      <c r="K44" s="20" t="s">
        <v>147</v>
      </c>
      <c r="L44" s="25" t="s">
        <v>148</v>
      </c>
      <c r="M44" s="25">
        <f>12*205</f>
        <v>2460</v>
      </c>
    </row>
    <row r="45" spans="10:13" ht="12.75">
      <c r="J45" s="20">
        <v>5</v>
      </c>
      <c r="K45" s="20" t="s">
        <v>149</v>
      </c>
      <c r="L45" s="25" t="s">
        <v>150</v>
      </c>
      <c r="M45" s="25">
        <f>6*729.5</f>
        <v>4377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151</v>
      </c>
      <c r="M46" s="25">
        <f>5*135</f>
        <v>675</v>
      </c>
    </row>
    <row r="47" spans="10:13" ht="12.75">
      <c r="J47" s="20">
        <v>7</v>
      </c>
      <c r="K47" s="20" t="s">
        <v>153</v>
      </c>
      <c r="L47" s="25" t="s">
        <v>154</v>
      </c>
      <c r="M47" s="25">
        <f>3*20</f>
        <v>60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(5931)*1.302</f>
        <v>7722.162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(1832)*1.302</f>
        <v>2385.264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0.81</v>
      </c>
      <c r="F51" s="57">
        <f>E51*E33</f>
        <v>2416.9590000000003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12524.385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94836.02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0.5</v>
      </c>
      <c r="E56" t="s">
        <v>14</v>
      </c>
      <c r="F56" s="11">
        <f>B56*D56</f>
        <v>499.6</v>
      </c>
    </row>
    <row r="57" spans="1:6" ht="12.75">
      <c r="A57" s="4" t="s">
        <v>17</v>
      </c>
      <c r="B57" s="10"/>
      <c r="C57" s="10"/>
      <c r="F57" s="32">
        <f>SUM(F54:F56)</f>
        <v>499.6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599363</v>
      </c>
      <c r="D59">
        <v>222535.4</v>
      </c>
      <c r="E59">
        <v>2983.9</v>
      </c>
      <c r="F59" s="35">
        <f>C59/D59*E59</f>
        <v>8036.650598960885</v>
      </c>
    </row>
    <row r="60" spans="1:6" ht="12.75">
      <c r="A60" t="s">
        <v>20</v>
      </c>
      <c r="F60" s="35">
        <f>M20</f>
        <v>7265.761732320001</v>
      </c>
    </row>
    <row r="61" spans="1:6" ht="12.75">
      <c r="A61" t="s">
        <v>21</v>
      </c>
      <c r="F61" s="11">
        <f>M37</f>
        <v>177562.68044650598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94836.02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0.48</v>
      </c>
      <c r="E66" t="s">
        <v>14</v>
      </c>
      <c r="F66" s="11">
        <f>B66*D66</f>
        <v>1432.272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0.68</v>
      </c>
      <c r="E68" s="50"/>
      <c r="F68" s="57">
        <f>D68*E33</f>
        <v>2029.0520000000001</v>
      </c>
    </row>
    <row r="69" spans="1:6" ht="12.75">
      <c r="A69" s="4" t="s">
        <v>25</v>
      </c>
      <c r="B69" s="10"/>
      <c r="C69" s="10"/>
      <c r="F69" s="32">
        <f>SUM(F59:F68)</f>
        <v>291162.4367777869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0.4</v>
      </c>
      <c r="E71" t="s">
        <v>14</v>
      </c>
      <c r="F71" s="11">
        <f>B71*D71</f>
        <v>1193.5600000000002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5.17</v>
      </c>
      <c r="E74" t="s">
        <v>14</v>
      </c>
      <c r="F74" s="11">
        <f>B74*D74</f>
        <v>15426.763</v>
      </c>
    </row>
    <row r="75" spans="1:6" ht="12.75">
      <c r="A75" s="4" t="s">
        <v>29</v>
      </c>
      <c r="F75" s="32">
        <f>F71+F74</f>
        <v>16620.323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5.3</v>
      </c>
      <c r="E78" t="s">
        <v>14</v>
      </c>
      <c r="F78" s="11">
        <f>B78*D78</f>
        <v>15814.67</v>
      </c>
    </row>
    <row r="79" spans="1:6" ht="12.75">
      <c r="A79" s="4" t="s">
        <v>31</v>
      </c>
      <c r="F79" s="32">
        <f>SUM(F78)</f>
        <v>15814.67</v>
      </c>
    </row>
    <row r="80" spans="1:6" ht="12.75">
      <c r="A80" s="60" t="s">
        <v>77</v>
      </c>
      <c r="B80" s="50"/>
      <c r="C80" s="50"/>
      <c r="D80" s="59">
        <v>2.12</v>
      </c>
      <c r="E80" s="50"/>
      <c r="F80" s="61">
        <f>D80*E33</f>
        <v>6325.868</v>
      </c>
    </row>
    <row r="81" spans="1:6" ht="12.75">
      <c r="A81" s="1" t="s">
        <v>32</v>
      </c>
      <c r="B81" s="1"/>
      <c r="F81" s="32">
        <f>F52+F57+F69+F75+F79+F80</f>
        <v>342947.28277778684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19890.942401111635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f>3326.82+5016.84</f>
        <v>8343.66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371659.20517889847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45231</v>
      </c>
      <c r="C88" s="40">
        <v>-196815</v>
      </c>
      <c r="D88" s="43">
        <f>F44</f>
        <v>103127.15</v>
      </c>
      <c r="E88" s="43">
        <f>F86</f>
        <v>371659.20517889847</v>
      </c>
      <c r="F88" s="44">
        <f>C88+D88-E88</f>
        <v>-465347.0551788985</v>
      </c>
    </row>
    <row r="90" spans="1:6" ht="13.5" thickBot="1">
      <c r="A90" t="s">
        <v>112</v>
      </c>
      <c r="C90" s="53" t="s">
        <v>134</v>
      </c>
      <c r="D90" s="8" t="s">
        <v>113</v>
      </c>
      <c r="E90" s="53">
        <v>44926</v>
      </c>
      <c r="F90" t="s">
        <v>114</v>
      </c>
    </row>
    <row r="91" spans="1:7" ht="13.5" thickBot="1">
      <c r="A91" t="s">
        <v>115</v>
      </c>
      <c r="F91" s="54">
        <f>E88</f>
        <v>371659.20517889847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2023-03-21T12:13:42Z</dcterms:modified>
  <cp:category/>
  <cp:version/>
  <cp:contentType/>
  <cp:contentStatus/>
</cp:coreProperties>
</file>