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<sst xmlns="http://schemas.openxmlformats.org/spreadsheetml/2006/main" count="185" uniqueCount="152">
  <si>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</si>
  <si>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</si>
  <si>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</si>
  <si>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</si>
  <si>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</si>
  <si>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</si>
  <si>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</si>
  <si>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</si>
  <si>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</si>
  <si>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</si>
  <si>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</si>
  <si>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</si>
  <si>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</si>
  <si>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</si>
  <si>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</si>
  <si>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</si>
  <si>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</si>
  <si>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</si>
  <si>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</si>
  <si>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</si>
  <si>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</si>
  <si>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</si>
  <si>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</si>
  <si>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</si>
  <si>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</si>
  <si>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</si>
  <si>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</si>
  <si>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</si>
  <si>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</si>
  <si>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</si>
  <si>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</si>
  <si>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</si>
  <si>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</si>
  <si>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</si>
  <si>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</si>
  <si>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</si>
  <si>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</si>
  <si>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</si>
  <si>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</si>
  <si>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</si>
  <si>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</si>
  <si>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</si>
  <si>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</si>
  <si>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</si>
  <si>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</si>
  <si>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</si>
  <si>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</si>
  <si>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</si>
  <si>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</si>
  <si>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</si>
  <si>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</si>
  <si>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</si>
  <si>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</si>
  <si>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</si>
  <si>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</si>
  <si>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</si>
  <si>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</si>
  <si>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</si>
  <si>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</si>
  <si>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</si>
  <si>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</si>
  <si>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</si>
  <si>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</si>
  <si>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</si>
  <si>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</si>
  <si>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</si>
  <si>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</si>
  <si>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</si>
  <si>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</si>
  <si>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</si>
  <si>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</si>
  <si>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</si>
  <si>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</si>
  <si>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</si>
  <si>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</si>
  <si>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</si>
  <si>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</si>
  <si>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</si>
  <si>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</si>
  <si>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</si>
  <si>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</si>
  <si>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</si>
  <si>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</si>
  <si>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</si>
  <si>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</si>
  <si>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</si>
  <si>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</si>
  <si>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</si>
  <si>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</si>
  <si>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</si>
  <si>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</si>
  <si>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</si>
  <si>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</si>
  <si>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</si>
  <si>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</si>
  <si>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</si>
  <si>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</si>
  <si>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</si>
  <si>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</si>
  <si>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</si>
  <si>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</si>
  <si>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</si>
  <si>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</si>
  <si>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</si>
  <si>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</si>
  <si>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</si>
  <si>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</si>
  <si>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</si>
  <si>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</si>
  <si>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</si>
  <si>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</si>
  <si>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</si>
  <si>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</si>
  <si>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</si>
  <si>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</si>
  <si>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</si>
  <si>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</si>
  <si>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</si>
  <si>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</si>
  <si>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</si>
  <si>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</si>
  <si>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</si>
  <si>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</si>
  <si>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</si>
  <si>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</si>
  <si>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</si>
  <si>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</si>
  <si>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</si>
  <si>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</si>
  <si>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</si>
  <si>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</si>
  <si>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</si>
  <si>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2021г.</t>
  </si>
  <si>
    <t>ост.на 01.05</t>
  </si>
  <si>
    <t>апреля</t>
  </si>
  <si>
    <t xml:space="preserve">смена ламп (7шт) </t>
  </si>
  <si>
    <t>лампа</t>
  </si>
  <si>
    <t>7шт</t>
  </si>
  <si>
    <t>за   март-апрель  2022 г.</t>
  </si>
  <si>
    <t>смена светильника (1шт) п-д1</t>
  </si>
  <si>
    <t xml:space="preserve">светильник </t>
  </si>
  <si>
    <t>1шт</t>
  </si>
  <si>
    <t>провод</t>
  </si>
  <si>
    <t>3мп</t>
  </si>
  <si>
    <t>дюбель</t>
  </si>
  <si>
    <t>2шт</t>
  </si>
  <si>
    <t>саморез</t>
  </si>
  <si>
    <t>сжим ответв.</t>
  </si>
  <si>
    <t xml:space="preserve">смена ламп (5шт) </t>
  </si>
  <si>
    <t>5шт</t>
  </si>
  <si>
    <t>светильник</t>
  </si>
  <si>
    <t>1мп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</si>
</sst>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L27" sqref="L2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3.4</v>
      </c>
      <c r="K1" t="s">
        <v>66</v>
      </c>
    </row>
    <row r="2" spans="1:11" ht="12.75">
      <c r="A2" t="s">
        <v>85</v>
      </c>
      <c r="K2" s="5" t="s">
        <v>138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5">
        <f t="shared" si="0"/>
        <v>396.2384412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8.45</v>
      </c>
      <c r="M20" s="33">
        <f>SUM(M6:M19)</f>
        <v>1762.2183306000002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5">
        <v>0.49</v>
      </c>
      <c r="M24" s="32">
        <f aca="true" t="shared" si="1" ref="M24:M29">L24*160.174*1.302*1.15</f>
        <v>117.51597979799999</v>
      </c>
    </row>
    <row r="25" spans="1:13" ht="12.75">
      <c r="A25" t="s">
        <v>106</v>
      </c>
      <c r="J25" s="20">
        <v>2</v>
      </c>
      <c r="K25" s="20" t="s">
        <v>139</v>
      </c>
      <c r="L25" s="25">
        <v>0.891</v>
      </c>
      <c r="M25" s="32">
        <f t="shared" si="1"/>
        <v>213.6872204082</v>
      </c>
    </row>
    <row r="26" spans="1:13" ht="12.75">
      <c r="A26" t="s">
        <v>107</v>
      </c>
      <c r="J26" s="20">
        <v>3</v>
      </c>
      <c r="K26" s="20" t="s">
        <v>148</v>
      </c>
      <c r="L26" s="45">
        <v>0.35</v>
      </c>
      <c r="M26" s="32">
        <f t="shared" si="1"/>
        <v>83.93998556999999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139</v>
      </c>
      <c r="L27" s="25">
        <v>0.891</v>
      </c>
      <c r="M27" s="32">
        <f t="shared" si="1"/>
        <v>213.6872204082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2.622</v>
      </c>
      <c r="M30" s="33">
        <f>SUM(M24:M29)</f>
        <v>628.8304061844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136</v>
      </c>
      <c r="L34" s="25" t="s">
        <v>137</v>
      </c>
      <c r="M34" s="25">
        <f>7*13.6</f>
        <v>95.2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140</v>
      </c>
      <c r="L35" s="25" t="s">
        <v>141</v>
      </c>
      <c r="M35" s="25">
        <v>244.1</v>
      </c>
    </row>
    <row r="36" spans="10:13" ht="12.75">
      <c r="J36" s="20">
        <v>3</v>
      </c>
      <c r="K36" s="20" t="s">
        <v>142</v>
      </c>
      <c r="L36" s="25" t="s">
        <v>143</v>
      </c>
      <c r="M36" s="25">
        <f>3*10.7</f>
        <v>32.099999999999994</v>
      </c>
    </row>
    <row r="37" spans="2:13" ht="12.75">
      <c r="B37" s="1" t="s">
        <v>5</v>
      </c>
      <c r="C37" s="1"/>
      <c r="J37" s="20">
        <v>4</v>
      </c>
      <c r="K37" s="20" t="s">
        <v>144</v>
      </c>
      <c r="L37" s="25" t="s">
        <v>145</v>
      </c>
      <c r="M37" s="25">
        <f>2*0.73</f>
        <v>1.46</v>
      </c>
    </row>
    <row r="38" spans="10:13" ht="12.75">
      <c r="J38" s="20">
        <v>5</v>
      </c>
      <c r="K38" s="20" t="s">
        <v>146</v>
      </c>
      <c r="L38" s="25" t="s">
        <v>145</v>
      </c>
      <c r="M38" s="25">
        <f>2*3.57</f>
        <v>7.14</v>
      </c>
    </row>
    <row r="39" spans="1:13" ht="12.75">
      <c r="A39" s="2" t="s">
        <v>6</v>
      </c>
      <c r="F39" s="11">
        <f>111009.68-2051.69</f>
        <v>108957.98999999999</v>
      </c>
      <c r="J39" s="20">
        <v>6</v>
      </c>
      <c r="K39" s="20" t="s">
        <v>147</v>
      </c>
      <c r="L39" s="25" t="s">
        <v>145</v>
      </c>
      <c r="M39" s="25">
        <f>2*3.01</f>
        <v>6.02</v>
      </c>
    </row>
    <row r="40" spans="1:13" ht="12.75">
      <c r="A40" t="s">
        <v>7</v>
      </c>
      <c r="F40" s="5">
        <v>110251.11</v>
      </c>
      <c r="J40" s="20">
        <v>7</v>
      </c>
      <c r="K40" s="20" t="s">
        <v>136</v>
      </c>
      <c r="L40" s="25" t="s">
        <v>149</v>
      </c>
      <c r="M40" s="25">
        <f>5*13.6</f>
        <v>68</v>
      </c>
    </row>
    <row r="41" spans="2:13" ht="12.75">
      <c r="B41" t="s">
        <v>8</v>
      </c>
      <c r="F41" s="9">
        <f>F40/F39</f>
        <v>1.0118680603414216</v>
      </c>
      <c r="J41" s="20">
        <v>8</v>
      </c>
      <c r="K41" s="20" t="s">
        <v>150</v>
      </c>
      <c r="L41" s="25" t="s">
        <v>141</v>
      </c>
      <c r="M41" s="25">
        <v>244.1</v>
      </c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 t="s">
        <v>144</v>
      </c>
      <c r="L42" s="25" t="s">
        <v>145</v>
      </c>
      <c r="M42" s="25">
        <v>1.58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112571.23</v>
      </c>
      <c r="J43" s="20">
        <v>10</v>
      </c>
      <c r="K43" s="20" t="s">
        <v>146</v>
      </c>
      <c r="L43" s="25" t="s">
        <v>145</v>
      </c>
      <c r="M43" s="25">
        <v>4.5</v>
      </c>
    </row>
    <row r="44" spans="10:13" ht="12.75">
      <c r="J44" s="20">
        <v>11</v>
      </c>
      <c r="K44" s="20" t="s">
        <v>142</v>
      </c>
      <c r="L44" s="25" t="s">
        <v>151</v>
      </c>
      <c r="M44" s="25">
        <v>10.7</v>
      </c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(6396.08+6715.84)*1.302</f>
        <v>17071.71984</v>
      </c>
      <c r="J48" s="20"/>
      <c r="K48" s="20"/>
      <c r="L48" s="30" t="s">
        <v>64</v>
      </c>
      <c r="M48" s="33">
        <f>SUM(M34:M47)</f>
        <v>714.9</v>
      </c>
    </row>
    <row r="49" spans="1:6" ht="12.75">
      <c r="A49" s="6" t="s">
        <v>15</v>
      </c>
      <c r="F49" s="11">
        <f>(2727+2863)*1.302</f>
        <v>7278.18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24349.899840000002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598737</v>
      </c>
      <c r="D57">
        <v>224780.8</v>
      </c>
      <c r="E57">
        <v>3473</v>
      </c>
      <c r="F57" s="34">
        <f>C57/D57*E57</f>
        <v>9250.85061090627</v>
      </c>
    </row>
    <row r="58" spans="1:6" ht="12.75">
      <c r="A58" t="s">
        <v>20</v>
      </c>
      <c r="F58" s="34">
        <f>M20</f>
        <v>1762.2183306000002</v>
      </c>
    </row>
    <row r="59" spans="1:6" ht="12.75">
      <c r="A59" t="s">
        <v>21</v>
      </c>
      <c r="F59" s="11">
        <f>M30</f>
        <v>628.8304061844</v>
      </c>
    </row>
    <row r="60" spans="1:6" ht="12.75">
      <c r="A60" t="s">
        <v>71</v>
      </c>
      <c r="F60" s="5">
        <f>3*600*1.302</f>
        <v>2343.6</v>
      </c>
    </row>
    <row r="61" spans="1:6" ht="12.75">
      <c r="A61" t="s">
        <v>22</v>
      </c>
      <c r="F61" s="11">
        <f>M48</f>
        <v>714.9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0.62</v>
      </c>
      <c r="E64" t="s">
        <v>14</v>
      </c>
      <c r="F64" s="11">
        <f>B64*D64</f>
        <v>2153.2599999999998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16853.659347690667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0.4</v>
      </c>
      <c r="E69" t="s">
        <v>14</v>
      </c>
      <c r="F69" s="11">
        <f>B69*D69</f>
        <v>1389.2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2.54</v>
      </c>
      <c r="E72" t="s">
        <v>14</v>
      </c>
      <c r="F72" s="11">
        <f>B72*D72</f>
        <v>8821.42</v>
      </c>
    </row>
    <row r="73" spans="1:6" ht="12.75">
      <c r="A73" s="4" t="s">
        <v>29</v>
      </c>
      <c r="F73" s="31">
        <f>F69+F72</f>
        <v>10210.62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4.8</v>
      </c>
      <c r="E76" t="s">
        <v>14</v>
      </c>
      <c r="F76" s="11">
        <f>B76*D76</f>
        <v>16670.399999999998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16670.399999999998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68560.72918769067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3976.5222928860585</v>
      </c>
    </row>
    <row r="81" spans="1:6" ht="12.75">
      <c r="A81" s="1"/>
      <c r="B81" s="35" t="s">
        <v>128</v>
      </c>
      <c r="C81" s="35"/>
      <c r="D81" s="1"/>
      <c r="E81" s="52"/>
      <c r="F81" s="53">
        <f>9900.92+0</f>
        <v>9900.92</v>
      </c>
    </row>
    <row r="82" spans="1:6" ht="12.75">
      <c r="A82" s="1"/>
      <c r="B82" s="35" t="s">
        <v>129</v>
      </c>
      <c r="C82" s="35"/>
      <c r="D82" s="1"/>
      <c r="E82" s="52"/>
      <c r="F82" s="53">
        <f>2*395.62</f>
        <v>791.24</v>
      </c>
    </row>
    <row r="83" spans="1:6" ht="12.75">
      <c r="A83" s="1"/>
      <c r="B83" s="35" t="s">
        <v>130</v>
      </c>
      <c r="C83" s="35"/>
      <c r="D83" s="1"/>
      <c r="E83" s="52"/>
      <c r="F83" s="53">
        <f>2*2221.45</f>
        <v>4442.9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87672.31148057673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</row>
    <row r="86" spans="1:6" ht="12.75">
      <c r="A86" s="13"/>
      <c r="B86" s="38">
        <v>44621</v>
      </c>
      <c r="C86" s="39">
        <v>-195713</v>
      </c>
      <c r="D86" s="42">
        <f>F43</f>
        <v>112571.23</v>
      </c>
      <c r="E86" s="42">
        <f>F84</f>
        <v>87672.31148057673</v>
      </c>
      <c r="F86" s="43">
        <f>C86+D86-E86</f>
        <v>-170814.08148057671</v>
      </c>
    </row>
    <row r="88" spans="1:6" ht="13.5" thickBot="1">
      <c r="A88" t="s">
        <v>111</v>
      </c>
      <c r="C88" s="48">
        <v>44621</v>
      </c>
      <c r="D88" s="8" t="s">
        <v>112</v>
      </c>
      <c r="E88" s="48">
        <v>44681</v>
      </c>
      <c r="F88" t="s">
        <v>113</v>
      </c>
    </row>
    <row r="89" spans="1:7" ht="13.5" thickBot="1">
      <c r="A89" t="s">
        <v>114</v>
      </c>
      <c r="F89" s="49">
        <f>E86</f>
        <v>87672.31148057673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2022-06-15T12:55:13Z</dcterms:modified>
  <cp:category/>
  <cp:version/>
  <cp:contentType/>
  <cp:contentStatus/>
</cp:coreProperties>
</file>