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<sst xmlns="http://schemas.openxmlformats.org/spreadsheetml/2006/main" count="186" uniqueCount="158">
  <si>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</si>
  <si>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</si>
  <si>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</si>
  <si>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</si>
  <si>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</si>
  <si>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</si>
  <si>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</si>
  <si>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</si>
  <si>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</si>
  <si>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</si>
  <si>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</si>
  <si>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</si>
  <si>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</si>
  <si>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</si>
  <si>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</si>
  <si>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</si>
  <si>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</si>
  <si>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</si>
  <si>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</si>
  <si>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</si>
  <si>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</si>
  <si>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</si>
  <si>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</si>
  <si>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</si>
  <si>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</si>
  <si>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</si>
  <si>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</si>
  <si>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</si>
  <si>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</si>
  <si>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</si>
  <si>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</si>
  <si>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</si>
  <si>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</si>
  <si>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</si>
  <si>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</si>
  <si>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</si>
  <si>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</si>
  <si>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</si>
  <si>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</si>
  <si>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</si>
  <si>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</si>
  <si>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</si>
  <si>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</si>
  <si>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</si>
  <si>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</si>
  <si>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</si>
  <si>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</si>
  <si>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</si>
  <si>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</si>
  <si>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</si>
  <si>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</si>
  <si>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</si>
  <si>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</si>
  <si>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</si>
  <si>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</si>
  <si>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</si>
  <si>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</si>
  <si>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</si>
  <si>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</si>
  <si>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</si>
  <si>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</si>
  <si>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</si>
  <si>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</si>
  <si>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</si>
  <si>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</si>
  <si>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</si>
  <si>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</si>
  <si>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</si>
  <si>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</si>
  <si>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</si>
  <si>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</si>
  <si>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</si>
  <si>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</si>
  <si>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</si>
  <si>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</si>
  <si>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</si>
  <si>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</si>
  <si>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</si>
  <si>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</si>
  <si>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</si>
  <si>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</si>
  <si>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</si>
  <si>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</si>
  <si>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</si>
  <si>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</si>
  <si>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</si>
  <si>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</si>
  <si>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</si>
  <si>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</si>
  <si>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</si>
  <si>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</si>
  <si>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</si>
  <si>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</si>
  <si>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</si>
  <si>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</si>
  <si>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</si>
  <si>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</si>
  <si>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</si>
  <si>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</si>
  <si>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</si>
  <si>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</si>
  <si>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</si>
  <si>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</si>
  <si>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</si>
  <si>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</si>
  <si>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</si>
  <si>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</si>
  <si>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</si>
  <si>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</si>
  <si>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</si>
  <si>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</si>
  <si>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</si>
  <si>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</si>
  <si>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</si>
  <si>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</si>
  <si>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</si>
  <si>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</si>
  <si>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</si>
  <si>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</si>
  <si>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</si>
  <si>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</si>
  <si>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</si>
  <si>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</si>
  <si>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</si>
  <si>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</si>
  <si>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</si>
  <si>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</si>
  <si>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</si>
  <si>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</si>
  <si>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</si>
  <si>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</si>
  <si>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</si>
  <si>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</si>
  <si>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</si>
  <si>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</si>
  <si>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</si>
  <si>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смена вентиля д 25 (2шт) п-д1</t>
  </si>
  <si>
    <t>смена вентиля д 20 (1шт) п-д1</t>
  </si>
  <si>
    <t>смена труб д 32 п.пр (4мп) п-д1</t>
  </si>
  <si>
    <t>вентиль д 25</t>
  </si>
  <si>
    <t>2шт</t>
  </si>
  <si>
    <t>вентиль д 20</t>
  </si>
  <si>
    <t>1шт</t>
  </si>
  <si>
    <t>труба д 32 п.пр</t>
  </si>
  <si>
    <t>4мп</t>
  </si>
  <si>
    <t>уголок 32</t>
  </si>
  <si>
    <t>12шт</t>
  </si>
  <si>
    <t>муфта 32</t>
  </si>
  <si>
    <t>переход 32/25</t>
  </si>
  <si>
    <t>уголок 25</t>
  </si>
  <si>
    <t>4шт</t>
  </si>
  <si>
    <t>муфта комп. 25</t>
  </si>
  <si>
    <t>муфта паечная 25</t>
  </si>
  <si>
    <t>ремонт удлинителя п-д1</t>
  </si>
  <si>
    <t>провод</t>
  </si>
  <si>
    <t>1мп</t>
  </si>
  <si>
    <t xml:space="preserve">установка хомута (1шт) </t>
  </si>
  <si>
    <t>хомут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</si>
</sst>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11</v>
      </c>
      <c r="E2" s="62">
        <v>12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f>2*1.03</f>
        <v>2.06</v>
      </c>
      <c r="M24" s="31">
        <f aca="true" t="shared" si="1" ref="M24:M35">L24*160.174*1.302*1.15</f>
        <v>494.04677221199995</v>
      </c>
    </row>
    <row r="25" spans="1:13" ht="12.75">
      <c r="A25" t="s">
        <v>105</v>
      </c>
      <c r="J25" s="20">
        <v>2</v>
      </c>
      <c r="K25" s="20" t="s">
        <v>137</v>
      </c>
      <c r="L25" s="47">
        <v>0.81</v>
      </c>
      <c r="M25" s="31">
        <f t="shared" si="1"/>
        <v>194.261109462</v>
      </c>
    </row>
    <row r="26" spans="1:13" ht="12.75">
      <c r="A26" t="s">
        <v>106</v>
      </c>
      <c r="J26" s="20">
        <v>3</v>
      </c>
      <c r="K26" s="20" t="s">
        <v>138</v>
      </c>
      <c r="L26" s="47">
        <f>0.04*156.46</f>
        <v>6.258400000000001</v>
      </c>
      <c r="M26" s="31">
        <f t="shared" si="1"/>
        <v>1500.9428734036803</v>
      </c>
    </row>
    <row r="27" spans="1:13" ht="12.75">
      <c r="A27" t="s">
        <v>107</v>
      </c>
      <c r="J27" s="20">
        <v>4</v>
      </c>
      <c r="K27" s="20" t="s">
        <v>153</v>
      </c>
      <c r="L27" s="47">
        <v>0.5</v>
      </c>
      <c r="M27" s="31">
        <f t="shared" si="1"/>
        <v>119.91426510000001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 t="s">
        <v>156</v>
      </c>
      <c r="L28" s="47">
        <v>2</v>
      </c>
      <c r="M28" s="31">
        <f t="shared" si="1"/>
        <v>479.65706040000003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11.628400000000001</v>
      </c>
      <c r="M36" s="32">
        <f>SUM(M24:M35)</f>
        <v>2788.8220805776805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110890.71</v>
      </c>
      <c r="J40" s="20">
        <v>1</v>
      </c>
      <c r="K40" s="20" t="s">
        <v>139</v>
      </c>
      <c r="L40" s="25" t="s">
        <v>140</v>
      </c>
      <c r="M40" s="25">
        <f>2*904.57</f>
        <v>1809.14</v>
      </c>
    </row>
    <row r="41" spans="1:13" ht="12.75">
      <c r="A41" t="s">
        <v>7</v>
      </c>
      <c r="F41" s="5">
        <v>124626.53</v>
      </c>
      <c r="J41" s="20">
        <v>2</v>
      </c>
      <c r="K41" s="20" t="s">
        <v>141</v>
      </c>
      <c r="L41" s="23" t="s">
        <v>142</v>
      </c>
      <c r="M41" s="23">
        <v>499.41</v>
      </c>
    </row>
    <row r="42" spans="2:13" ht="12.75">
      <c r="B42" t="s">
        <v>8</v>
      </c>
      <c r="F42" s="9">
        <f>F41/F40</f>
        <v>1.1238680859740189</v>
      </c>
      <c r="J42" s="20">
        <v>3</v>
      </c>
      <c r="K42" s="20" t="s">
        <v>143</v>
      </c>
      <c r="L42" s="23" t="s">
        <v>144</v>
      </c>
      <c r="M42" s="23">
        <f>4*198.4</f>
        <v>793.6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145</v>
      </c>
      <c r="L43" s="23" t="s">
        <v>146</v>
      </c>
      <c r="M43" s="23">
        <f>12*11</f>
        <v>132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125526.53</v>
      </c>
      <c r="J44" s="20">
        <v>5</v>
      </c>
      <c r="K44" s="20" t="s">
        <v>147</v>
      </c>
      <c r="L44" s="23" t="s">
        <v>140</v>
      </c>
      <c r="M44" s="23">
        <f>2*119.35</f>
        <v>238.7</v>
      </c>
    </row>
    <row r="45" spans="10:13" ht="12.75">
      <c r="J45" s="20">
        <v>6</v>
      </c>
      <c r="K45" s="20" t="s">
        <v>148</v>
      </c>
      <c r="L45" s="23" t="s">
        <v>142</v>
      </c>
      <c r="M45" s="23">
        <v>7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3" t="s">
        <v>150</v>
      </c>
      <c r="M46" s="23">
        <f>4*9.92</f>
        <v>39.68</v>
      </c>
    </row>
    <row r="47" spans="10:13" ht="12.75">
      <c r="J47" s="20">
        <v>8</v>
      </c>
      <c r="K47" s="20" t="s">
        <v>151</v>
      </c>
      <c r="L47" s="23" t="s">
        <v>140</v>
      </c>
      <c r="M47" s="23">
        <f>2*90.61</f>
        <v>181.22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3" t="s">
        <v>140</v>
      </c>
      <c r="M48" s="23">
        <f>2*10.74</f>
        <v>21.48</v>
      </c>
    </row>
    <row r="49" spans="1:13" ht="12.75">
      <c r="A49" t="s">
        <v>12</v>
      </c>
      <c r="F49" s="11">
        <f>(8516)*1.302</f>
        <v>11087.832</v>
      </c>
      <c r="J49" s="20">
        <v>10</v>
      </c>
      <c r="K49" s="20" t="s">
        <v>154</v>
      </c>
      <c r="L49" s="23" t="s">
        <v>155</v>
      </c>
      <c r="M49" s="23">
        <v>7.24</v>
      </c>
    </row>
    <row r="50" spans="1:13" ht="12.75">
      <c r="A50" s="6" t="s">
        <v>15</v>
      </c>
      <c r="F50" s="11">
        <f>(2291)*1.302</f>
        <v>2982.882</v>
      </c>
      <c r="J50" s="20">
        <v>11</v>
      </c>
      <c r="K50" s="20" t="s">
        <v>157</v>
      </c>
      <c r="L50" s="23" t="s">
        <v>142</v>
      </c>
      <c r="M50" s="23">
        <v>218</v>
      </c>
    </row>
    <row r="51" spans="1:13" ht="12.75">
      <c r="A51" s="56" t="s">
        <v>82</v>
      </c>
      <c r="B51" s="57"/>
      <c r="C51" s="57"/>
      <c r="D51" s="57"/>
      <c r="E51" s="58">
        <v>0.81</v>
      </c>
      <c r="F51" s="59">
        <f>E51*E33</f>
        <v>2267.514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16338.228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3947.4699999999993</v>
      </c>
    </row>
    <row r="58" spans="1:6" ht="12.75">
      <c r="A58" t="s">
        <v>19</v>
      </c>
      <c r="C58">
        <v>599363</v>
      </c>
      <c r="D58">
        <v>222535.4</v>
      </c>
      <c r="E58">
        <v>3169.4</v>
      </c>
      <c r="F58" s="36">
        <f>C58/D58*E58</f>
        <v>8536.264756977991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2788.8220805776805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M57</f>
        <v>3947.4699999999993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0.48</v>
      </c>
      <c r="E65" t="s">
        <v>14</v>
      </c>
      <c r="F65" s="46">
        <f>B65*D65</f>
        <v>1343.712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0.68</v>
      </c>
      <c r="E67" s="57"/>
      <c r="F67" s="59">
        <f>D67*E33</f>
        <v>1903.592</v>
      </c>
    </row>
    <row r="68" spans="1:6" ht="12.75">
      <c r="A68" s="10" t="s">
        <v>25</v>
      </c>
      <c r="B68" s="10"/>
      <c r="C68" s="10"/>
      <c r="F68" s="33">
        <f>SUM(F58:F67)</f>
        <v>18999.517897955673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</v>
      </c>
      <c r="E70" t="s">
        <v>14</v>
      </c>
      <c r="F70" s="46">
        <f>B70*D70</f>
        <v>1119.76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5.17</v>
      </c>
      <c r="E73" t="s">
        <v>14</v>
      </c>
      <c r="F73" s="11">
        <f>B73*D73</f>
        <v>14472.898000000001</v>
      </c>
    </row>
    <row r="74" spans="1:6" ht="12.75">
      <c r="A74" s="10" t="s">
        <v>29</v>
      </c>
      <c r="F74" s="33">
        <f>F70+F73</f>
        <v>15592.658000000001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5.3</v>
      </c>
      <c r="E77" t="s">
        <v>14</v>
      </c>
      <c r="F77" s="11">
        <f>B77*D77</f>
        <v>14836.82</v>
      </c>
    </row>
    <row r="78" spans="1:6" ht="12.75">
      <c r="A78" s="10" t="s">
        <v>32</v>
      </c>
      <c r="F78" s="33">
        <f>SUM(F77)</f>
        <v>14836.82</v>
      </c>
    </row>
    <row r="79" spans="1:6" ht="12.75">
      <c r="A79" s="60" t="s">
        <v>77</v>
      </c>
      <c r="B79" s="57"/>
      <c r="C79" s="57"/>
      <c r="D79" s="58">
        <v>2.12</v>
      </c>
      <c r="E79" s="57"/>
      <c r="F79" s="61">
        <f>D79*E33</f>
        <v>5934.728</v>
      </c>
    </row>
    <row r="80" spans="1:6" ht="12.75">
      <c r="A80" s="1" t="s">
        <v>33</v>
      </c>
      <c r="B80" s="1"/>
      <c r="F80" s="33">
        <f>F52+F56+F68+F74+F78+F79</f>
        <v>71701.95189795567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4158.713210081429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8624.44+0</f>
        <v>8624.44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f>975.01+1145.32</f>
        <v>2120.33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5368.79+6709.31</f>
        <v>12078.1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98683.53510803712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45231</v>
      </c>
      <c r="C87" s="41">
        <v>-251526</v>
      </c>
      <c r="D87" s="44">
        <f>F44</f>
        <v>125526.53</v>
      </c>
      <c r="E87" s="44">
        <f>F85</f>
        <v>98683.53510803712</v>
      </c>
      <c r="F87" s="45">
        <f>C87+D87-E87</f>
        <v>-224683.00510803712</v>
      </c>
    </row>
    <row r="89" spans="1:6" ht="13.5" thickBot="1">
      <c r="A89" t="s">
        <v>110</v>
      </c>
      <c r="C89" s="50" t="s">
        <v>133</v>
      </c>
      <c r="D89" s="8" t="s">
        <v>111</v>
      </c>
      <c r="E89" s="50">
        <v>44926</v>
      </c>
      <c r="F89" t="s">
        <v>112</v>
      </c>
    </row>
    <row r="90" spans="1:7" ht="13.5" thickBot="1">
      <c r="A90" t="s">
        <v>113</v>
      </c>
      <c r="F90" s="51">
        <f>E87</f>
        <v>98683.53510803712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2023-03-21T10:13:15Z</dcterms:modified>
  <cp:category/>
  <cp:version/>
  <cp:contentType/>
  <cp:contentStatus/>
</cp:coreProperties>
</file>