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<sst xmlns="http://schemas.openxmlformats.org/spreadsheetml/2006/main" count="179" uniqueCount="156">
  <si>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</si>
  <si>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</si>
  <si>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</si>
  <si>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</si>
  <si>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</si>
  <si>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</si>
  <si>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</si>
  <si>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</si>
  <si>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</si>
  <si>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</si>
  <si>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</si>
  <si>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</si>
  <si>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</si>
  <si>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</si>
  <si>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</si>
  <si>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</si>
  <si>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</si>
  <si>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</si>
  <si>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</si>
  <si>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</si>
  <si>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</si>
  <si>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</si>
  <si>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</si>
  <si>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</si>
  <si>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</si>
  <si>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</si>
  <si>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</si>
  <si>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</si>
  <si>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</si>
  <si>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</si>
  <si>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</si>
  <si>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</si>
  <si>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</si>
  <si>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</si>
  <si>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</si>
  <si>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</si>
  <si>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</si>
  <si>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</si>
  <si>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</si>
  <si>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</si>
  <si>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</si>
  <si>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</si>
  <si>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</si>
  <si>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</si>
  <si>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</si>
  <si>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</si>
  <si>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</si>
  <si>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</si>
  <si>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</si>
  <si>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</si>
  <si>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</si>
  <si>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</si>
  <si>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</si>
  <si>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</si>
  <si>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</si>
  <si>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</si>
  <si>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</si>
  <si>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</si>
  <si>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</si>
  <si>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</si>
  <si>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</si>
  <si>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</si>
  <si>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</si>
  <si>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</si>
  <si>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</si>
  <si>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</si>
  <si>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</si>
  <si>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</si>
  <si>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</si>
  <si>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</si>
  <si>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</si>
  <si>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</si>
  <si>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</si>
  <si>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</si>
  <si>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</si>
  <si>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</si>
  <si>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</si>
  <si>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</si>
  <si>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</si>
  <si>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</si>
  <si>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</si>
  <si>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</si>
  <si>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</si>
  <si>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</si>
  <si>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</si>
  <si>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</si>
  <si>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</si>
  <si>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</si>
  <si>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</si>
  <si>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</si>
  <si>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</si>
  <si>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</si>
  <si>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</si>
  <si>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</si>
  <si>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</si>
  <si>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</si>
  <si>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</si>
  <si>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</si>
  <si>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</si>
  <si>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</si>
  <si>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</si>
  <si>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</si>
  <si>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</si>
  <si>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</si>
  <si>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</si>
  <si>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</si>
  <si>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</si>
  <si>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</si>
  <si>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</si>
  <si>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</si>
  <si>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</si>
  <si>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</si>
  <si>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</si>
  <si>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</si>
  <si>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</si>
  <si>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</si>
  <si>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</si>
  <si>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</si>
  <si>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</si>
  <si>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</si>
  <si>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</si>
  <si>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</si>
  <si>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</si>
  <si>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</si>
  <si>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</si>
  <si>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</si>
  <si>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</si>
  <si>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</si>
  <si>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</si>
  <si>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</si>
  <si>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</si>
  <si>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</si>
  <si>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</si>
  <si>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</si>
  <si>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</si>
  <si>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</si>
  <si>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</si>
  <si>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</si>
  <si>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за   январь-февраль  2022 г.</t>
  </si>
  <si>
    <t>ост.на 01.03</t>
  </si>
  <si>
    <t xml:space="preserve">сдвижение снега </t>
  </si>
  <si>
    <t>смена труб д 20 (8мп) кв.81,85</t>
  </si>
  <si>
    <t>труба д 20</t>
  </si>
  <si>
    <t>8мп</t>
  </si>
  <si>
    <t>уголок 20</t>
  </si>
  <si>
    <t>2шт</t>
  </si>
  <si>
    <t>переход 25/20</t>
  </si>
  <si>
    <t>американка 25</t>
  </si>
  <si>
    <t>1шт</t>
  </si>
  <si>
    <t>муфта паечн.20</t>
  </si>
  <si>
    <t xml:space="preserve">смена замка (1шт) </t>
  </si>
  <si>
    <t>замок</t>
  </si>
  <si>
    <t xml:space="preserve">смена ламп (9шт) </t>
  </si>
  <si>
    <t>лампа</t>
  </si>
  <si>
    <t>9шт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</si>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</sst>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1.2</v>
      </c>
      <c r="K1" t="s">
        <v>66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28</v>
      </c>
      <c r="F4" s="8" t="s">
        <v>155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4">
        <f t="shared" si="0"/>
        <v>3232.4714940000003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49.43</v>
      </c>
      <c r="M20" s="33">
        <f>SUM(M6:M19)</f>
        <v>10308.45586764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140</v>
      </c>
      <c r="L24" s="25"/>
      <c r="M24" s="32">
        <f>4300+1900+1000</f>
        <v>7200</v>
      </c>
    </row>
    <row r="25" spans="1:13" ht="12.75">
      <c r="A25" t="s">
        <v>111</v>
      </c>
      <c r="J25" s="20">
        <v>2</v>
      </c>
      <c r="K25" s="20" t="s">
        <v>141</v>
      </c>
      <c r="L25" s="44">
        <f>0.08*224.9</f>
        <v>17.992</v>
      </c>
      <c r="M25" s="32">
        <f aca="true" t="shared" si="1" ref="M25:M38">L25*160.174*1.302*1.15</f>
        <v>4314.9949153584</v>
      </c>
    </row>
    <row r="26" spans="1:13" ht="12.75">
      <c r="A26" t="s">
        <v>112</v>
      </c>
      <c r="J26" s="20">
        <v>3</v>
      </c>
      <c r="K26" s="20" t="s">
        <v>150</v>
      </c>
      <c r="L26" s="44">
        <v>1.07</v>
      </c>
      <c r="M26" s="32">
        <f t="shared" si="1"/>
        <v>256.61652731400005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152</v>
      </c>
      <c r="L27" s="44">
        <f>0.09*7.1</f>
        <v>0.6389999999999999</v>
      </c>
      <c r="M27" s="32">
        <f t="shared" si="1"/>
        <v>153.25043079779996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639919.6</v>
      </c>
      <c r="J39" s="20"/>
      <c r="K39" s="29" t="s">
        <v>50</v>
      </c>
      <c r="L39" s="28">
        <f>SUM(L24:L38)</f>
        <v>19.701</v>
      </c>
      <c r="M39" s="33">
        <f>SUM(M24:M38)</f>
        <v>11924.8618734702</v>
      </c>
    </row>
    <row r="40" spans="1:11" ht="12.75">
      <c r="A40" t="s">
        <v>7</v>
      </c>
      <c r="F40" s="5">
        <v>207345.93</v>
      </c>
      <c r="K40" s="1" t="s">
        <v>54</v>
      </c>
    </row>
    <row r="41" spans="2:13" ht="12.75">
      <c r="B41" t="s">
        <v>8</v>
      </c>
      <c r="F41" s="9">
        <f>F40/F39</f>
        <v>0.3240187204767599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209050.93</v>
      </c>
      <c r="J43" s="23">
        <v>1</v>
      </c>
      <c r="K43" s="20" t="s">
        <v>142</v>
      </c>
      <c r="L43" s="25" t="s">
        <v>143</v>
      </c>
      <c r="M43" s="23">
        <f>8*102.48</f>
        <v>819.84</v>
      </c>
    </row>
    <row r="44" spans="10:13" ht="12.75">
      <c r="J44" s="23">
        <v>2</v>
      </c>
      <c r="K44" s="20" t="s">
        <v>144</v>
      </c>
      <c r="L44" s="23" t="s">
        <v>145</v>
      </c>
      <c r="M44" s="23">
        <f>2*4</f>
        <v>8</v>
      </c>
    </row>
    <row r="45" spans="2:13" ht="12.75">
      <c r="B45" s="1" t="s">
        <v>10</v>
      </c>
      <c r="C45" s="1"/>
      <c r="J45" s="23">
        <v>3</v>
      </c>
      <c r="K45" s="43" t="s">
        <v>146</v>
      </c>
      <c r="L45" s="23" t="s">
        <v>145</v>
      </c>
      <c r="M45" s="52">
        <v>10</v>
      </c>
    </row>
    <row r="46" spans="10:13" ht="12.75">
      <c r="J46" s="23">
        <v>4</v>
      </c>
      <c r="K46" s="43" t="s">
        <v>147</v>
      </c>
      <c r="L46" s="23" t="s">
        <v>148</v>
      </c>
      <c r="M46" s="52">
        <v>132.82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149</v>
      </c>
      <c r="L47" s="23" t="s">
        <v>148</v>
      </c>
      <c r="M47" s="23">
        <v>5.27</v>
      </c>
    </row>
    <row r="48" spans="1:13" ht="12.75">
      <c r="A48" t="s">
        <v>12</v>
      </c>
      <c r="F48" s="11">
        <f>(4835+3571)*1.302</f>
        <v>10944.612000000001</v>
      </c>
      <c r="J48" s="23">
        <v>6</v>
      </c>
      <c r="K48" s="43" t="s">
        <v>151</v>
      </c>
      <c r="L48" s="23" t="s">
        <v>148</v>
      </c>
      <c r="M48" s="52">
        <v>275</v>
      </c>
    </row>
    <row r="49" spans="1:13" ht="12.75">
      <c r="A49" s="6" t="s">
        <v>15</v>
      </c>
      <c r="F49" s="11">
        <f>(6338+6911.38)*1.302</f>
        <v>17250.69276</v>
      </c>
      <c r="J49" s="23">
        <v>7</v>
      </c>
      <c r="K49" s="43" t="s">
        <v>153</v>
      </c>
      <c r="L49" s="23" t="s">
        <v>154</v>
      </c>
      <c r="M49" s="23">
        <f>9*11.4</f>
        <v>102.60000000000001</v>
      </c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28195.304760000003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(B57*D57)*2</f>
        <v>37830</v>
      </c>
      <c r="G57" s="1"/>
      <c r="J57" s="23">
        <v>15</v>
      </c>
      <c r="K57" s="43"/>
      <c r="L57" s="23"/>
      <c r="M57" s="23"/>
    </row>
    <row r="58" spans="1:13" ht="12.75">
      <c r="A58" s="66" t="s">
        <v>135</v>
      </c>
      <c r="B58" s="66"/>
      <c r="C58" s="66"/>
      <c r="D58" s="67"/>
      <c r="E58" s="68"/>
      <c r="F58" s="69">
        <v>735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38565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575588</v>
      </c>
      <c r="D61">
        <v>224780.6</v>
      </c>
      <c r="E61">
        <v>6455.5</v>
      </c>
      <c r="F61" s="34">
        <f>C61/D61*E61</f>
        <v>16530.378217693164</v>
      </c>
      <c r="J61" s="20"/>
      <c r="K61" s="20"/>
      <c r="L61" s="30" t="s">
        <v>57</v>
      </c>
      <c r="M61" s="33">
        <f>SUM(M43:M60)</f>
        <v>1353.53</v>
      </c>
    </row>
    <row r="62" spans="1:6" ht="12.75">
      <c r="A62" t="s">
        <v>18</v>
      </c>
      <c r="F62" s="34">
        <f>M20</f>
        <v>10308.45586764</v>
      </c>
    </row>
    <row r="63" spans="1:6" ht="12.75">
      <c r="A63" t="s">
        <v>19</v>
      </c>
      <c r="F63" s="11">
        <f>M39</f>
        <v>11924.8618734702</v>
      </c>
    </row>
    <row r="64" spans="1:6" ht="12.75">
      <c r="A64" t="s">
        <v>76</v>
      </c>
      <c r="F64" s="5">
        <f>3*600*1.302</f>
        <v>2343.6</v>
      </c>
    </row>
    <row r="65" spans="1:6" ht="12.75">
      <c r="A65" t="s">
        <v>20</v>
      </c>
      <c r="F65" s="11">
        <f>M61</f>
        <v>1353.53</v>
      </c>
    </row>
    <row r="66" ht="12.75">
      <c r="A66" t="s">
        <v>21</v>
      </c>
    </row>
    <row r="67" ht="12.75">
      <c r="A67" t="s">
        <v>22</v>
      </c>
    </row>
    <row r="68" spans="2:6" ht="12.75">
      <c r="B68">
        <v>6455.5</v>
      </c>
      <c r="C68" t="s">
        <v>13</v>
      </c>
      <c r="D68" s="11">
        <v>0.71</v>
      </c>
      <c r="E68" t="s">
        <v>14</v>
      </c>
      <c r="F68" s="11">
        <f>B68*D68</f>
        <v>4583.405</v>
      </c>
    </row>
    <row r="69" spans="1:6" ht="12.75">
      <c r="A69" s="47" t="s">
        <v>86</v>
      </c>
      <c r="B69" s="47"/>
      <c r="C69" s="47"/>
      <c r="D69" s="48"/>
      <c r="E69" s="47"/>
      <c r="F69" s="48"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47044.23095880336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0.39</v>
      </c>
      <c r="E73" t="s">
        <v>14</v>
      </c>
      <c r="F73" s="11">
        <f>B73*D73</f>
        <v>2517.645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2.38</v>
      </c>
      <c r="F76" s="11">
        <f>B76*D76</f>
        <v>15364.09</v>
      </c>
    </row>
    <row r="77" spans="1:6" ht="12.75">
      <c r="A77" s="4" t="s">
        <v>63</v>
      </c>
      <c r="B77" s="1"/>
      <c r="F77" s="31">
        <f>F73+F76</f>
        <v>17881.735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4.62</v>
      </c>
      <c r="F80" s="11">
        <f>B80*D80</f>
        <v>29824.41</v>
      </c>
    </row>
    <row r="81" spans="1:9" ht="12.75">
      <c r="A81" s="4" t="s">
        <v>65</v>
      </c>
      <c r="B81" s="1"/>
      <c r="F81" s="31">
        <f>SUM(F80)</f>
        <v>29824.41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161510.68071880334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9367.619481690594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f>2*684.73</f>
        <v>1369.46</v>
      </c>
    </row>
    <row r="87" spans="1:6" ht="12.75">
      <c r="A87" s="1"/>
      <c r="B87" s="39" t="s">
        <v>134</v>
      </c>
      <c r="C87" s="39"/>
      <c r="D87" s="1"/>
      <c r="E87" s="54"/>
      <c r="F87" s="55">
        <f>2*3839.25</f>
        <v>7678.5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193092.55040049393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139</v>
      </c>
    </row>
    <row r="90" spans="1:6" ht="12.75">
      <c r="A90" s="13"/>
      <c r="B90" s="46">
        <v>44562</v>
      </c>
      <c r="C90" s="25">
        <v>47529</v>
      </c>
      <c r="D90" s="40">
        <f>F43</f>
        <v>209050.93</v>
      </c>
      <c r="E90" s="40">
        <f>F88</f>
        <v>193092.55040049393</v>
      </c>
      <c r="F90" s="41">
        <f>C90+D90-E90</f>
        <v>63487.379599506065</v>
      </c>
    </row>
    <row r="92" spans="1:6" ht="13.5" thickBot="1">
      <c r="A92" t="s">
        <v>116</v>
      </c>
      <c r="C92" s="50">
        <v>44562</v>
      </c>
      <c r="D92" s="8" t="s">
        <v>117</v>
      </c>
      <c r="E92" s="50">
        <v>44620</v>
      </c>
      <c r="F92" t="s">
        <v>118</v>
      </c>
    </row>
    <row r="93" spans="1:7" ht="13.5" thickBot="1">
      <c r="A93" t="s">
        <v>119</v>
      </c>
      <c r="F93" s="51">
        <f>E90</f>
        <v>193092.55040049393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2022-04-28T13:46:16Z</dcterms:modified>
  <cp:category/>
  <cp:version/>
  <cp:contentType/>
  <cp:contentStatus/>
</cp:coreProperties>
</file>