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<sst xmlns="http://schemas.openxmlformats.org/spreadsheetml/2006/main" count="176" uniqueCount="150">
  <si>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</si>
  <si>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</si>
  <si>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</si>
  <si>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</si>
  <si>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</si>
  <si>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</si>
  <si>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</si>
  <si>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</si>
  <si>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</si>
  <si>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</si>
  <si>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</si>
  <si>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</si>
  <si>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</si>
  <si>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</si>
  <si>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</si>
  <si>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</si>
  <si>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</si>
  <si>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</si>
  <si>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</si>
  <si>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</si>
  <si>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</si>
  <si>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</si>
  <si>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</si>
  <si>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</si>
  <si>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</si>
  <si>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</si>
  <si>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</si>
  <si>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</si>
  <si>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</si>
  <si>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</si>
  <si>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</si>
  <si>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</si>
  <si>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</si>
  <si>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</si>
  <si>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</si>
  <si>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</si>
  <si>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</si>
  <si>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</si>
  <si>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</si>
  <si>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</si>
  <si>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</si>
  <si>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</si>
  <si>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</si>
  <si>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</si>
  <si>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</si>
  <si>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</si>
  <si>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</si>
  <si>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</si>
  <si>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</si>
  <si>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</si>
  <si>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</si>
  <si>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</si>
  <si>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</si>
  <si>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</si>
  <si>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</si>
  <si>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</si>
  <si>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</si>
  <si>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</si>
  <si>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</si>
  <si>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</si>
  <si>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</si>
  <si>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</si>
  <si>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</si>
  <si>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</si>
  <si>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</si>
  <si>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</si>
  <si>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</si>
  <si>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</si>
  <si>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</si>
  <si>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</si>
  <si>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</si>
  <si>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</si>
  <si>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</si>
  <si>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</si>
  <si>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</si>
  <si>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</si>
  <si>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</si>
  <si>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</si>
  <si>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</si>
  <si>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</si>
  <si>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</si>
  <si>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Кровли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</si>
  <si>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</si>
  <si>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</si>
  <si>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</si>
  <si>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</si>
  <si>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</si>
  <si>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</si>
  <si>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</si>
  <si>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</si>
  <si>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</si>
  <si>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</si>
  <si>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</si>
  <si>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</si>
  <si>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</si>
  <si>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</si>
  <si>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</si>
  <si>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</si>
  <si>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</si>
  <si>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</si>
  <si>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</si>
  <si>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</si>
  <si>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</si>
  <si>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</si>
  <si>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</si>
  <si>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</si>
  <si>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</si>
  <si>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</si>
  <si>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</si>
  <si>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</si>
  <si>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</si>
  <si>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</si>
  <si>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</si>
  <si>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</si>
  <si>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</si>
  <si>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</si>
  <si>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</si>
  <si>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</si>
  <si>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</si>
  <si>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</si>
  <si>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</si>
  <si>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</si>
  <si>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</si>
  <si>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</si>
  <si>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</si>
  <si>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</si>
  <si>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</si>
  <si>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</si>
  <si>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</si>
  <si>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</si>
  <si>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 (техобслуживание и ремонт)</t>
  </si>
  <si>
    <t>2022 г.</t>
  </si>
  <si>
    <t>июня</t>
  </si>
  <si>
    <t>за   июнь  2022 г.</t>
  </si>
  <si>
    <t>ост.на 01.07</t>
  </si>
  <si>
    <t>ремонт межпанельных швов (договор)</t>
  </si>
  <si>
    <t>пена</t>
  </si>
  <si>
    <t>4шт</t>
  </si>
  <si>
    <t>очиститель пены</t>
  </si>
  <si>
    <t>1шт</t>
  </si>
  <si>
    <t xml:space="preserve">смена светильника (4шт) </t>
  </si>
  <si>
    <t>смена выключателя (4шт)</t>
  </si>
  <si>
    <t>смена эл.кабеля (12мп)</t>
  </si>
  <si>
    <t>светильник</t>
  </si>
  <si>
    <t>выключатель</t>
  </si>
  <si>
    <t>10шт</t>
  </si>
  <si>
    <t>кабель</t>
  </si>
  <si>
    <t>12мп</t>
  </si>
  <si>
    <t>дюбель</t>
  </si>
  <si>
    <t>саморез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</si>
</sst>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2" borderId="16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84</v>
      </c>
      <c r="D2" s="8">
        <v>6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81</v>
      </c>
      <c r="L6" s="25">
        <v>2.63</v>
      </c>
      <c r="M6" s="44">
        <f>L6*160.174*1.302</f>
        <v>548.47742124</v>
      </c>
    </row>
    <row r="7" spans="2:13" ht="12.75">
      <c r="B7" t="s">
        <v>88</v>
      </c>
      <c r="C7" s="1" t="s">
        <v>89</v>
      </c>
      <c r="D7" s="8">
        <v>22</v>
      </c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94</v>
      </c>
      <c r="J13" s="16"/>
      <c r="K13" s="18" t="s">
        <v>78</v>
      </c>
      <c r="L13" s="23">
        <v>3.48</v>
      </c>
      <c r="M13" s="44">
        <f t="shared" si="0"/>
        <v>725.74198704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4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2.25</v>
      </c>
      <c r="M18" s="44">
        <f t="shared" si="0"/>
        <v>469.229733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8.86</v>
      </c>
      <c r="M20" s="33">
        <f>SUM(M6:M19)</f>
        <v>1847.7224152800004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52" t="s">
        <v>135</v>
      </c>
      <c r="L24" s="55"/>
      <c r="M24" s="49">
        <v>11880</v>
      </c>
    </row>
    <row r="25" spans="1:13" ht="12.75">
      <c r="A25" t="s">
        <v>105</v>
      </c>
      <c r="J25" s="20">
        <v>2</v>
      </c>
      <c r="K25" s="52" t="s">
        <v>140</v>
      </c>
      <c r="L25" s="44">
        <f>0.04*89.1</f>
        <v>3.564</v>
      </c>
      <c r="M25" s="49">
        <f aca="true" t="shared" si="1" ref="M25:M35">L25*160.174*1.302*1.15</f>
        <v>854.7488816328</v>
      </c>
    </row>
    <row r="26" spans="1:13" ht="12.75">
      <c r="A26" t="s">
        <v>106</v>
      </c>
      <c r="J26" s="20">
        <v>3</v>
      </c>
      <c r="K26" s="52" t="s">
        <v>141</v>
      </c>
      <c r="L26" s="44">
        <f>0.04*24.1</f>
        <v>0.9640000000000001</v>
      </c>
      <c r="M26" s="49">
        <f t="shared" si="1"/>
        <v>231.19470311280003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52" t="s">
        <v>142</v>
      </c>
      <c r="L27" s="50">
        <f>0.12*19</f>
        <v>2.28</v>
      </c>
      <c r="M27" s="49">
        <f t="shared" si="1"/>
        <v>546.8090488559999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5"/>
      <c r="M28" s="49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52"/>
      <c r="L29" s="25"/>
      <c r="M29" s="49">
        <f t="shared" si="1"/>
        <v>0</v>
      </c>
    </row>
    <row r="30" spans="10:13" ht="12.75">
      <c r="J30" s="20">
        <v>7</v>
      </c>
      <c r="K30" s="20"/>
      <c r="L30" s="44"/>
      <c r="M30" s="49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9">
        <f t="shared" si="1"/>
        <v>0</v>
      </c>
    </row>
    <row r="32" spans="10:13" ht="12.75">
      <c r="J32" s="20">
        <v>9</v>
      </c>
      <c r="K32" s="52"/>
      <c r="L32" s="25"/>
      <c r="M32" s="49">
        <f t="shared" si="1"/>
        <v>0</v>
      </c>
    </row>
    <row r="33" spans="1:13" ht="12.75">
      <c r="A33" t="s">
        <v>1</v>
      </c>
      <c r="E33">
        <v>3122.1</v>
      </c>
      <c r="F33" t="s">
        <v>66</v>
      </c>
      <c r="J33" s="20">
        <v>10</v>
      </c>
      <c r="K33" s="20"/>
      <c r="L33" s="25"/>
      <c r="M33" s="49">
        <f t="shared" si="1"/>
        <v>0</v>
      </c>
    </row>
    <row r="34" spans="1:13" ht="12.75">
      <c r="A34" t="s">
        <v>2</v>
      </c>
      <c r="E34">
        <v>869.5</v>
      </c>
      <c r="F34" t="s">
        <v>66</v>
      </c>
      <c r="J34" s="20">
        <v>11</v>
      </c>
      <c r="K34" s="20"/>
      <c r="L34" s="25"/>
      <c r="M34" s="49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9">
        <f t="shared" si="1"/>
        <v>0</v>
      </c>
    </row>
    <row r="36" spans="1:13" ht="12.75">
      <c r="A36" t="s">
        <v>4</v>
      </c>
      <c r="E36">
        <v>317</v>
      </c>
      <c r="F36" t="s">
        <v>66</v>
      </c>
      <c r="J36" s="20"/>
      <c r="K36" s="30" t="s">
        <v>58</v>
      </c>
      <c r="L36" s="28">
        <f>SUM(L24:L35)</f>
        <v>6.808</v>
      </c>
      <c r="M36" s="33">
        <f>SUM(M24:M35)</f>
        <v>13512.7526336016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49095.12</v>
      </c>
      <c r="J40" s="20">
        <v>1</v>
      </c>
      <c r="K40" s="52" t="s">
        <v>136</v>
      </c>
      <c r="L40" s="44" t="s">
        <v>137</v>
      </c>
      <c r="M40" s="51">
        <f>4*495.33</f>
        <v>1981.32</v>
      </c>
    </row>
    <row r="41" spans="1:13" ht="12.75">
      <c r="A41" t="s">
        <v>7</v>
      </c>
      <c r="F41" s="5">
        <v>64784.8</v>
      </c>
      <c r="J41" s="20">
        <v>2</v>
      </c>
      <c r="K41" s="20" t="s">
        <v>138</v>
      </c>
      <c r="L41" s="25" t="s">
        <v>139</v>
      </c>
      <c r="M41" s="25">
        <v>277</v>
      </c>
    </row>
    <row r="42" spans="2:13" ht="12.75">
      <c r="B42" t="s">
        <v>8</v>
      </c>
      <c r="F42" s="9">
        <f>F41/F40</f>
        <v>1.319577179972266</v>
      </c>
      <c r="J42" s="20">
        <v>3</v>
      </c>
      <c r="K42" s="20" t="s">
        <v>143</v>
      </c>
      <c r="L42" s="25" t="s">
        <v>137</v>
      </c>
      <c r="M42" s="44">
        <f>4*178.05</f>
        <v>712.2</v>
      </c>
    </row>
    <row r="43" spans="1:13" ht="12.75">
      <c r="A43" t="s">
        <v>125</v>
      </c>
      <c r="F43" s="5">
        <f>250+400+250</f>
        <v>900</v>
      </c>
      <c r="J43" s="20">
        <v>4</v>
      </c>
      <c r="K43" s="20" t="s">
        <v>144</v>
      </c>
      <c r="L43" s="25" t="s">
        <v>137</v>
      </c>
      <c r="M43" s="25">
        <f>4*69.67</f>
        <v>278.68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65684.8</v>
      </c>
      <c r="J44" s="20">
        <v>5</v>
      </c>
      <c r="K44" s="20" t="s">
        <v>146</v>
      </c>
      <c r="L44" s="25" t="s">
        <v>147</v>
      </c>
      <c r="M44" s="44">
        <f>12*18</f>
        <v>216</v>
      </c>
    </row>
    <row r="45" spans="10:13" ht="12.75">
      <c r="J45" s="20">
        <v>6</v>
      </c>
      <c r="K45" s="20" t="s">
        <v>148</v>
      </c>
      <c r="L45" s="25" t="s">
        <v>145</v>
      </c>
      <c r="M45" s="25">
        <v>6.7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5" t="s">
        <v>145</v>
      </c>
      <c r="M46" s="25">
        <v>22.5</v>
      </c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(5)*1.302</f>
        <v>6.51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(17)*1.302</f>
        <v>22.134</v>
      </c>
      <c r="J50" s="20">
        <v>11</v>
      </c>
      <c r="K50" s="20"/>
      <c r="L50" s="25"/>
      <c r="M50" s="25"/>
    </row>
    <row r="51" spans="1:13" ht="12.75">
      <c r="A51" s="60" t="s">
        <v>82</v>
      </c>
      <c r="B51" s="56"/>
      <c r="C51" s="56"/>
      <c r="D51" s="56"/>
      <c r="E51" s="61">
        <v>0</v>
      </c>
      <c r="F51" s="57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28.644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77</v>
      </c>
      <c r="B55">
        <v>869.5</v>
      </c>
      <c r="C55" t="s">
        <v>13</v>
      </c>
      <c r="D55" s="5">
        <v>0.5</v>
      </c>
      <c r="E55" t="s">
        <v>14</v>
      </c>
      <c r="F55" s="11">
        <f>B55*D55</f>
        <v>434.75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434.75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5">
        <v>294676</v>
      </c>
      <c r="D58">
        <v>224780.8</v>
      </c>
      <c r="E58">
        <v>3122.1</v>
      </c>
      <c r="F58" s="34">
        <f>C58/D58*E58</f>
        <v>4092.9115814162064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1847.7224152800004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13512.7526336016</v>
      </c>
      <c r="J60" s="20"/>
      <c r="K60" s="20"/>
      <c r="L60" s="31" t="s">
        <v>65</v>
      </c>
      <c r="M60" s="28">
        <f>SUM(M40:M59)</f>
        <v>3494.399999999999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5">
        <f>M60</f>
        <v>3494.399999999999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1:6" ht="12.75">
      <c r="A65" s="56"/>
      <c r="B65" s="56">
        <v>3122.1</v>
      </c>
      <c r="C65" s="56" t="s">
        <v>13</v>
      </c>
      <c r="D65" s="57">
        <v>0.81</v>
      </c>
      <c r="E65" s="56" t="s">
        <v>14</v>
      </c>
      <c r="F65" s="57">
        <f>B65*D65</f>
        <v>2528.9010000000003</v>
      </c>
    </row>
    <row r="66" spans="1:14" s="45" customFormat="1" ht="12.75">
      <c r="A66" s="56" t="s">
        <v>130</v>
      </c>
      <c r="B66" s="58"/>
      <c r="C66" s="58"/>
      <c r="D66" s="59"/>
      <c r="E66" s="58"/>
      <c r="F66" s="59">
        <v>0</v>
      </c>
      <c r="J66"/>
      <c r="K66"/>
      <c r="L66"/>
      <c r="M66"/>
      <c r="N66"/>
    </row>
    <row r="67" spans="1:6" ht="12.75">
      <c r="A67" s="58" t="s">
        <v>83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SUM(F58:F66)</f>
        <v>25476.687630297805</v>
      </c>
    </row>
    <row r="69" ht="12.75">
      <c r="A69" s="4" t="s">
        <v>26</v>
      </c>
    </row>
    <row r="70" spans="1:6" ht="12.75">
      <c r="A70" t="s">
        <v>27</v>
      </c>
      <c r="B70">
        <v>3122.1</v>
      </c>
      <c r="C70" t="s">
        <v>66</v>
      </c>
      <c r="D70" s="5">
        <v>0.24</v>
      </c>
      <c r="E70" t="s">
        <v>14</v>
      </c>
      <c r="F70" s="11">
        <f>B70*D70</f>
        <v>749.304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3122.1</v>
      </c>
      <c r="C73" t="s">
        <v>13</v>
      </c>
      <c r="D73" s="11">
        <v>1.47</v>
      </c>
      <c r="E73" t="s">
        <v>14</v>
      </c>
      <c r="F73" s="11">
        <f>B73*D73</f>
        <v>4589.487</v>
      </c>
    </row>
    <row r="74" spans="1:6" ht="12.75">
      <c r="A74" s="4" t="s">
        <v>29</v>
      </c>
      <c r="F74" s="32">
        <f>F70+F73</f>
        <v>5338.791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3122.1</v>
      </c>
      <c r="C77" t="s">
        <v>13</v>
      </c>
      <c r="D77" s="11">
        <v>2.56</v>
      </c>
      <c r="E77" t="s">
        <v>14</v>
      </c>
      <c r="F77" s="11">
        <f>B77*D77</f>
        <v>7992.576</v>
      </c>
    </row>
    <row r="78" spans="1:6" ht="12.75">
      <c r="A78" s="4" t="s">
        <v>32</v>
      </c>
      <c r="F78" s="32">
        <f>SUM(F77)</f>
        <v>7992.576</v>
      </c>
    </row>
    <row r="79" spans="1:6" ht="12.75">
      <c r="A79" s="62" t="s">
        <v>76</v>
      </c>
      <c r="B79" s="56"/>
      <c r="C79" s="56"/>
      <c r="D79" s="61">
        <v>0</v>
      </c>
      <c r="E79" s="56"/>
      <c r="F79" s="63">
        <f>D79*E33</f>
        <v>0</v>
      </c>
    </row>
    <row r="80" spans="1:6" ht="12.75">
      <c r="A80" s="1" t="s">
        <v>33</v>
      </c>
      <c r="B80" s="1"/>
      <c r="F80" s="32">
        <f>F52+F56+F68+F74+F78+F79</f>
        <v>39271.448630297804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2277.7440205572725</v>
      </c>
      <c r="I81" s="7"/>
    </row>
    <row r="82" spans="1:9" ht="12.75">
      <c r="A82" s="1"/>
      <c r="B82" s="35" t="s">
        <v>127</v>
      </c>
      <c r="C82" s="35"/>
      <c r="D82" s="1"/>
      <c r="E82" s="53"/>
      <c r="F82" s="54">
        <v>4942.84</v>
      </c>
      <c r="I82" s="7"/>
    </row>
    <row r="83" spans="1:9" ht="12.75">
      <c r="A83" s="1"/>
      <c r="B83" s="35" t="s">
        <v>128</v>
      </c>
      <c r="C83" s="35"/>
      <c r="D83" s="1"/>
      <c r="E83" s="53"/>
      <c r="F83" s="54">
        <v>396.66</v>
      </c>
      <c r="I83" s="7"/>
    </row>
    <row r="84" spans="1:9" ht="12.75">
      <c r="A84" s="1"/>
      <c r="B84" s="35" t="s">
        <v>129</v>
      </c>
      <c r="C84" s="35"/>
      <c r="D84" s="1"/>
      <c r="E84" s="53"/>
      <c r="F84" s="54">
        <v>1762.67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48651.36265085508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134</v>
      </c>
    </row>
    <row r="87" spans="1:6" ht="12.75">
      <c r="A87" s="13"/>
      <c r="B87" s="38">
        <v>44713</v>
      </c>
      <c r="C87" s="39">
        <v>-39954</v>
      </c>
      <c r="D87" s="42">
        <f>F44</f>
        <v>65684.8</v>
      </c>
      <c r="E87" s="42">
        <f>F85</f>
        <v>48651.36265085508</v>
      </c>
      <c r="F87" s="43">
        <f>C87+D87-E87</f>
        <v>-22920.562650855078</v>
      </c>
    </row>
    <row r="89" spans="1:6" ht="12.75">
      <c r="A89" t="s">
        <v>110</v>
      </c>
      <c r="C89" s="47">
        <v>44713</v>
      </c>
      <c r="D89" s="8" t="s">
        <v>111</v>
      </c>
      <c r="E89" s="47">
        <v>44742</v>
      </c>
      <c r="F89" t="s">
        <v>112</v>
      </c>
    </row>
    <row r="90" spans="1:7" ht="12.75">
      <c r="A90" t="s">
        <v>113</v>
      </c>
      <c r="F90" s="48">
        <f>E87</f>
        <v>48651.36265085508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2019-11-28T07:58:08Z</cp:lastPrinted>
  <dcterms:created xsi:type="dcterms:W3CDTF">2008-08-18T07:30:19Z</dcterms:created>
  <dcterms:modified xsi:type="dcterms:W3CDTF">2022-08-19T05:56:09Z</dcterms:modified>
  <cp:category/>
  <cp:version/>
  <cp:contentType/>
  <cp:contentStatus/>
</cp:coreProperties>
</file>