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<sst xmlns="http://schemas.openxmlformats.org/spreadsheetml/2006/main" count="191" uniqueCount="159">
  <si>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</si>
  <si>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</si>
  <si>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</si>
  <si>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</si>
  <si>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</si>
  <si>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</si>
  <si>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</si>
  <si>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</si>
  <si>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</si>
  <si>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</si>
  <si>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</si>
  <si>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</si>
  <si>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</si>
  <si>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</si>
  <si>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</si>
  <si>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</si>
  <si>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</si>
  <si>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</si>
  <si>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</si>
  <si>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</si>
  <si>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</si>
  <si>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</si>
  <si>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</si>
  <si>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</si>
  <si>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</si>
  <si>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</si>
  <si>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</si>
  <si>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</si>
  <si>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</si>
  <si>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</si>
  <si>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</si>
  <si>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</si>
  <si>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</si>
  <si>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</si>
  <si>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</si>
  <si>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</si>
  <si>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</si>
  <si>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</si>
  <si>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</si>
  <si>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</si>
  <si>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</si>
  <si>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</si>
  <si>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</si>
  <si>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</si>
  <si>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</si>
  <si>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</si>
  <si>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</si>
  <si>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</si>
  <si>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</si>
  <si>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</si>
  <si>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</si>
  <si>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</si>
  <si>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</si>
  <si>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</si>
  <si>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</si>
  <si>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</si>
  <si>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</si>
  <si>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</si>
  <si>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</si>
  <si>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</si>
  <si>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</si>
  <si>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</si>
  <si>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</si>
  <si>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</si>
  <si>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</si>
  <si>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</si>
  <si>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</si>
  <si>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</si>
  <si>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</si>
  <si>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</si>
  <si>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</si>
  <si>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</si>
  <si>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</si>
  <si>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</si>
  <si>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</si>
  <si>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</si>
  <si>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</si>
  <si>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</si>
  <si>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</si>
  <si>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</si>
  <si>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</si>
  <si>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</si>
  <si>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</si>
  <si>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</si>
  <si>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</si>
  <si>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</si>
  <si>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</si>
  <si>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</si>
  <si>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</si>
  <si>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</si>
  <si>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</si>
  <si>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</si>
  <si>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</si>
  <si>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</si>
  <si>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</si>
  <si>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</si>
  <si>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</si>
  <si>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</si>
  <si>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</si>
  <si>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</si>
  <si>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</si>
  <si>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</si>
  <si>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</si>
  <si>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</si>
  <si>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</si>
  <si>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</si>
  <si>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</si>
  <si>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</si>
  <si>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</si>
  <si>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</si>
  <si>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</si>
  <si>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</si>
  <si>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</si>
  <si>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</si>
  <si>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</si>
  <si>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</si>
  <si>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</si>
  <si>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</si>
  <si>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</si>
  <si>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</si>
  <si>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</si>
  <si>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</si>
  <si>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</si>
  <si>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</si>
  <si>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</si>
  <si>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</si>
  <si>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</si>
  <si>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</si>
  <si>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</si>
  <si>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</si>
  <si>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</si>
  <si>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</si>
  <si>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2022 г.</t>
  </si>
  <si>
    <t>августа</t>
  </si>
  <si>
    <t>за   август  2022 г.</t>
  </si>
  <si>
    <t>ост.на 01.09</t>
  </si>
  <si>
    <t>ремонт кровли (договор)</t>
  </si>
  <si>
    <t>рубитекс</t>
  </si>
  <si>
    <t>5шт</t>
  </si>
  <si>
    <t>мастика</t>
  </si>
  <si>
    <t>1шт</t>
  </si>
  <si>
    <t>вышка</t>
  </si>
  <si>
    <t>газ</t>
  </si>
  <si>
    <t>35кг</t>
  </si>
  <si>
    <t xml:space="preserve">смена труб д 32 п.пр.(3мп) </t>
  </si>
  <si>
    <t>труба д 32</t>
  </si>
  <si>
    <t>3мп</t>
  </si>
  <si>
    <t>муфта комб. 32</t>
  </si>
  <si>
    <t>2шт</t>
  </si>
  <si>
    <t>муфта амер. 32</t>
  </si>
  <si>
    <t>уголок 32</t>
  </si>
  <si>
    <t>тройник 32</t>
  </si>
  <si>
    <t xml:space="preserve">смена труб д 32 (6мп) </t>
  </si>
  <si>
    <t xml:space="preserve">смена гебо </t>
  </si>
  <si>
    <t>6мп</t>
  </si>
  <si>
    <t>гебо</t>
  </si>
  <si>
    <t>муфта комбин. 32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</si>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</sst>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48" sqref="K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19.05</v>
      </c>
      <c r="M20" s="33">
        <f>SUM(M6:M19)</f>
        <v>3972.811739400001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/>
      <c r="M24" s="32">
        <v>10098</v>
      </c>
    </row>
    <row r="25" spans="1:13" ht="12.75">
      <c r="A25" t="s">
        <v>106</v>
      </c>
      <c r="J25" s="20">
        <v>2</v>
      </c>
      <c r="K25" s="20" t="s">
        <v>144</v>
      </c>
      <c r="L25" s="25">
        <f>0.03*156.46</f>
        <v>4.6938</v>
      </c>
      <c r="M25" s="32">
        <f>L25*160.174*1.302*1.15</f>
        <v>1125.70715505276</v>
      </c>
    </row>
    <row r="26" spans="1:13" ht="12.75">
      <c r="A26" t="s">
        <v>107</v>
      </c>
      <c r="J26" s="20">
        <v>3</v>
      </c>
      <c r="K26" s="20" t="s">
        <v>152</v>
      </c>
      <c r="L26" s="45">
        <f>0.06*156.46</f>
        <v>9.3876</v>
      </c>
      <c r="M26" s="32">
        <f>L26*160.174*1.302*1.15</f>
        <v>2251.41431010552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153</v>
      </c>
      <c r="L27" s="25">
        <v>1.03</v>
      </c>
      <c r="M27" s="32">
        <f>L27*160.174*1.302*1.15</f>
        <v>247.02338610599998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157</v>
      </c>
      <c r="L28" s="25">
        <v>0.14</v>
      </c>
      <c r="M28" s="32">
        <f>L28*160.174*1.302*1.15</f>
        <v>33.575994228000006</v>
      </c>
    </row>
    <row r="29" spans="10:13" ht="12.75">
      <c r="J29" s="20">
        <v>6</v>
      </c>
      <c r="K29" s="20"/>
      <c r="L29" s="25"/>
      <c r="M29" s="32">
        <f>L29*160.174*1.302*1.15</f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15.251400000000002</v>
      </c>
      <c r="M30" s="33">
        <f>SUM(M24:M29)</f>
        <v>13755.72084549228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v>10000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139</v>
      </c>
      <c r="L35" s="25" t="s">
        <v>140</v>
      </c>
      <c r="M35" s="25">
        <v>545</v>
      </c>
    </row>
    <row r="36" spans="10:13" ht="12.75">
      <c r="J36" s="20">
        <v>3</v>
      </c>
      <c r="K36" s="20" t="s">
        <v>141</v>
      </c>
      <c r="L36" s="25">
        <v>0.5</v>
      </c>
      <c r="M36" s="25">
        <v>700</v>
      </c>
    </row>
    <row r="37" spans="2:13" ht="12.75">
      <c r="B37" s="1" t="s">
        <v>5</v>
      </c>
      <c r="C37" s="1"/>
      <c r="J37" s="20">
        <v>4</v>
      </c>
      <c r="K37" s="20" t="s">
        <v>142</v>
      </c>
      <c r="L37" s="25" t="s">
        <v>143</v>
      </c>
      <c r="M37" s="25">
        <v>752.5</v>
      </c>
    </row>
    <row r="38" spans="10:13" ht="12.75">
      <c r="J38" s="20">
        <v>5</v>
      </c>
      <c r="K38" s="20" t="s">
        <v>145</v>
      </c>
      <c r="L38" s="25" t="s">
        <v>146</v>
      </c>
      <c r="M38" s="25">
        <f>3*237.6</f>
        <v>712.8</v>
      </c>
    </row>
    <row r="39" spans="1:13" ht="12.75">
      <c r="A39" s="2" t="s">
        <v>6</v>
      </c>
      <c r="F39" s="11">
        <f>55790.27-12554.68</f>
        <v>43235.59</v>
      </c>
      <c r="J39" s="20">
        <v>6</v>
      </c>
      <c r="K39" s="20" t="s">
        <v>147</v>
      </c>
      <c r="L39" s="25" t="s">
        <v>148</v>
      </c>
      <c r="M39" s="25">
        <f>2*135.3</f>
        <v>270.6</v>
      </c>
    </row>
    <row r="40" spans="1:13" ht="12.75">
      <c r="A40" t="s">
        <v>7</v>
      </c>
      <c r="F40" s="5">
        <v>50074.27</v>
      </c>
      <c r="J40" s="20">
        <v>7</v>
      </c>
      <c r="K40" s="20" t="s">
        <v>149</v>
      </c>
      <c r="L40" s="25" t="s">
        <v>148</v>
      </c>
      <c r="M40" s="25">
        <f>2*173</f>
        <v>346</v>
      </c>
    </row>
    <row r="41" spans="2:13" ht="12.75">
      <c r="B41" t="s">
        <v>8</v>
      </c>
      <c r="F41" s="9">
        <f>F40/F39</f>
        <v>1.1581724685612016</v>
      </c>
      <c r="J41" s="20">
        <v>8</v>
      </c>
      <c r="K41" s="20" t="s">
        <v>150</v>
      </c>
      <c r="L41" s="25" t="s">
        <v>148</v>
      </c>
      <c r="M41" s="25">
        <f>2*20.55</f>
        <v>41.1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 t="s">
        <v>151</v>
      </c>
      <c r="L42" s="25" t="s">
        <v>140</v>
      </c>
      <c r="M42" s="25">
        <v>18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52394.39</v>
      </c>
      <c r="J43" s="20">
        <v>10</v>
      </c>
      <c r="K43" s="20" t="s">
        <v>145</v>
      </c>
      <c r="L43" s="25" t="s">
        <v>154</v>
      </c>
      <c r="M43" s="25">
        <f>6*237.6</f>
        <v>1425.6</v>
      </c>
    </row>
    <row r="44" spans="10:13" ht="12.75">
      <c r="J44" s="20">
        <v>11</v>
      </c>
      <c r="K44" s="20" t="s">
        <v>155</v>
      </c>
      <c r="L44" s="25" t="s">
        <v>140</v>
      </c>
      <c r="M44" s="25">
        <v>1500</v>
      </c>
    </row>
    <row r="45" spans="2:13" ht="12.75">
      <c r="B45" s="1" t="s">
        <v>10</v>
      </c>
      <c r="C45" s="1"/>
      <c r="J45" s="20">
        <v>12</v>
      </c>
      <c r="K45" s="20" t="s">
        <v>150</v>
      </c>
      <c r="L45" s="25" t="s">
        <v>140</v>
      </c>
      <c r="M45" s="25">
        <v>20.55</v>
      </c>
    </row>
    <row r="46" spans="10:13" ht="12.75">
      <c r="J46" s="20">
        <v>13</v>
      </c>
      <c r="K46" s="20" t="s">
        <v>156</v>
      </c>
      <c r="L46" s="25" t="s">
        <v>148</v>
      </c>
      <c r="M46" s="25">
        <f>2*135.3</f>
        <v>270.6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 t="s">
        <v>158</v>
      </c>
      <c r="L47" s="25" t="s">
        <v>148</v>
      </c>
      <c r="M47" s="25">
        <f>2*19.1</f>
        <v>38.2</v>
      </c>
    </row>
    <row r="48" spans="1:13" ht="12.75">
      <c r="A48" t="s">
        <v>12</v>
      </c>
      <c r="F48" s="11">
        <f>(7805.44)*1.302</f>
        <v>10162.68288</v>
      </c>
      <c r="J48" s="20">
        <v>15</v>
      </c>
      <c r="K48" s="20"/>
      <c r="L48" s="25"/>
      <c r="M48" s="25"/>
    </row>
    <row r="49" spans="1:13" ht="12.75">
      <c r="A49" s="6" t="s">
        <v>15</v>
      </c>
      <c r="F49" s="11">
        <f>(2863)*1.302</f>
        <v>3727.626</v>
      </c>
      <c r="J49" s="20">
        <v>16</v>
      </c>
      <c r="K49" s="20"/>
      <c r="L49" s="25"/>
      <c r="M49" s="25"/>
    </row>
    <row r="50" spans="1:13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  <c r="J50" s="20">
        <v>17</v>
      </c>
      <c r="K50" s="20"/>
      <c r="L50" s="25"/>
      <c r="M50" s="25"/>
    </row>
    <row r="51" spans="1:13" ht="12.75">
      <c r="A51" s="4" t="s">
        <v>33</v>
      </c>
      <c r="F51" s="31">
        <f>F48+F49+F50</f>
        <v>13890.30888</v>
      </c>
      <c r="J51" s="20">
        <v>18</v>
      </c>
      <c r="K51" s="20"/>
      <c r="L51" s="25"/>
      <c r="M51" s="25"/>
    </row>
    <row r="52" spans="1:13" ht="12.75">
      <c r="A52" s="4" t="s">
        <v>16</v>
      </c>
      <c r="J52" s="20">
        <v>19</v>
      </c>
      <c r="K52" s="20"/>
      <c r="L52" s="25"/>
      <c r="M52" s="25"/>
    </row>
    <row r="53" spans="1:13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  <c r="J53" s="20">
        <v>20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/>
      <c r="K54" s="20"/>
      <c r="L54" s="30" t="s">
        <v>64</v>
      </c>
      <c r="M54" s="33">
        <f>SUM(M34:M53)</f>
        <v>16640.95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305312</v>
      </c>
      <c r="D57">
        <v>222535.4</v>
      </c>
      <c r="E57">
        <v>3473</v>
      </c>
      <c r="F57" s="34">
        <f>C57/D57*E57</f>
        <v>4764.85348398502</v>
      </c>
    </row>
    <row r="58" spans="1:6" ht="12.75">
      <c r="A58" t="s">
        <v>20</v>
      </c>
      <c r="F58" s="34">
        <f>M20</f>
        <v>3972.811739400001</v>
      </c>
    </row>
    <row r="59" spans="1:6" ht="12.75">
      <c r="A59" t="s">
        <v>21</v>
      </c>
      <c r="F59" s="11">
        <f>M30</f>
        <v>13755.72084549228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M54</f>
        <v>16640.95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0.47</v>
      </c>
      <c r="E64" t="s">
        <v>14</v>
      </c>
      <c r="F64" s="11">
        <f>B64*D64</f>
        <v>1632.31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40766.6460688773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</v>
      </c>
      <c r="E69" t="s">
        <v>14</v>
      </c>
      <c r="F69" s="11">
        <f>B69*D69</f>
        <v>694.6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1.29</v>
      </c>
      <c r="E72" t="s">
        <v>14</v>
      </c>
      <c r="F72" s="11">
        <f>B72*D72</f>
        <v>4480.17</v>
      </c>
    </row>
    <row r="73" spans="1:6" ht="12.75">
      <c r="A73" s="4" t="s">
        <v>29</v>
      </c>
      <c r="F73" s="31">
        <f>F69+F72</f>
        <v>5174.77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2.8</v>
      </c>
      <c r="E76" t="s">
        <v>14</v>
      </c>
      <c r="F76" s="11">
        <f>B76*D76</f>
        <v>9724.4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9724.4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69556.1249488773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4034.2552470348833</v>
      </c>
    </row>
    <row r="81" spans="1:6" ht="12.75">
      <c r="A81" s="1"/>
      <c r="B81" s="35" t="s">
        <v>128</v>
      </c>
      <c r="C81" s="35"/>
      <c r="D81" s="1"/>
      <c r="E81" s="52"/>
      <c r="F81" s="53">
        <v>5291.94</v>
      </c>
    </row>
    <row r="82" spans="1:6" ht="12.75">
      <c r="A82" s="1"/>
      <c r="B82" s="35" t="s">
        <v>129</v>
      </c>
      <c r="C82" s="35"/>
      <c r="D82" s="1"/>
      <c r="E82" s="52"/>
      <c r="F82" s="53">
        <v>418.75</v>
      </c>
    </row>
    <row r="83" spans="1:6" ht="12.75">
      <c r="A83" s="1"/>
      <c r="B83" s="35" t="s">
        <v>130</v>
      </c>
      <c r="C83" s="35"/>
      <c r="D83" s="1"/>
      <c r="E83" s="52"/>
      <c r="F83" s="53">
        <v>2308.08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81609.1501959122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44774</v>
      </c>
      <c r="C86" s="39">
        <v>-169319</v>
      </c>
      <c r="D86" s="42">
        <f>F43</f>
        <v>52394.39</v>
      </c>
      <c r="E86" s="42">
        <f>F84</f>
        <v>81609.1501959122</v>
      </c>
      <c r="F86" s="43">
        <f>C86+D86-E86</f>
        <v>-198533.7601959122</v>
      </c>
    </row>
    <row r="88" spans="1:6" ht="13.5" thickBot="1">
      <c r="A88" t="s">
        <v>111</v>
      </c>
      <c r="C88" s="48">
        <v>44774</v>
      </c>
      <c r="D88" s="8" t="s">
        <v>112</v>
      </c>
      <c r="E88" s="48">
        <v>44804</v>
      </c>
      <c r="F88" t="s">
        <v>113</v>
      </c>
    </row>
    <row r="89" spans="1:7" ht="13.5" thickBot="1">
      <c r="A89" t="s">
        <v>114</v>
      </c>
      <c r="F89" s="49">
        <f>E86</f>
        <v>81609.1501959122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2022-11-18T12:04:34Z</dcterms:modified>
  <cp:category/>
  <cp:version/>
  <cp:contentType/>
  <cp:contentStatus/>
</cp:coreProperties>
</file>