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<sst xmlns="http://schemas.openxmlformats.org/spreadsheetml/2006/main" count="192" uniqueCount="162">
  <si>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</si>
  <si>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</si>
  <si>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</si>
  <si>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</si>
  <si>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</si>
  <si>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</si>
  <si>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</si>
  <si>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</si>
  <si>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</si>
  <si>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</si>
  <si>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</si>
  <si>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</si>
  <si>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</si>
  <si>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</si>
  <si>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</si>
  <si>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</si>
  <si>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</si>
  <si>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</si>
  <si>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</si>
  <si>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</si>
  <si>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</si>
  <si>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</si>
  <si>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</si>
  <si>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</si>
  <si>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</si>
  <si>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</si>
  <si>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</si>
  <si>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</si>
  <si>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</si>
  <si>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</si>
  <si>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</si>
  <si>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</si>
  <si>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</si>
  <si>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</si>
  <si>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</si>
  <si>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</si>
  <si>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</si>
  <si>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</si>
  <si>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</si>
  <si>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</si>
  <si>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</si>
  <si>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</si>
  <si>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</si>
  <si>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</si>
  <si>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</si>
  <si>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</si>
  <si>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</si>
  <si>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</si>
  <si>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</si>
  <si>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</si>
  <si>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</si>
  <si>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</si>
  <si>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</si>
  <si>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</si>
  <si>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</si>
  <si>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</si>
  <si>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</si>
  <si>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</si>
  <si>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</si>
  <si>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</si>
  <si>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</si>
  <si>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</si>
  <si>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</si>
  <si>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</si>
  <si>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</si>
  <si>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</si>
  <si>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</si>
  <si>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</si>
  <si>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</si>
  <si>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</si>
  <si>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</si>
  <si>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</si>
  <si>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</si>
  <si>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</si>
  <si>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</si>
  <si>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</si>
  <si>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</si>
  <si>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</si>
  <si>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</si>
  <si>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</si>
  <si>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</si>
  <si>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</si>
  <si>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</si>
  <si>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</si>
  <si>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</si>
  <si>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</si>
  <si>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</si>
  <si>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</si>
  <si>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</si>
  <si>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</si>
  <si>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</si>
  <si>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</si>
  <si>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</si>
  <si>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</si>
  <si>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</si>
  <si>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</si>
  <si>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</si>
  <si>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</si>
  <si>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</si>
  <si>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</si>
  <si>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</si>
  <si>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</si>
  <si>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</si>
  <si>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</si>
  <si>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</si>
  <si>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</si>
  <si>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</si>
  <si>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</si>
  <si>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</si>
  <si>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</si>
  <si>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</si>
  <si>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</si>
  <si>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</si>
  <si>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</si>
  <si>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</si>
  <si>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</si>
  <si>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</si>
  <si>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</si>
  <si>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</si>
  <si>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</si>
  <si>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</si>
  <si>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</si>
  <si>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</si>
  <si>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</si>
  <si>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</si>
  <si>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</si>
  <si>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</si>
  <si>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</si>
  <si>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</si>
  <si>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</si>
  <si>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</si>
  <si>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</si>
  <si>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2021г.</t>
  </si>
  <si>
    <t>ост.на 01.05</t>
  </si>
  <si>
    <t>апреля</t>
  </si>
  <si>
    <t xml:space="preserve">смена ламп (18шт) </t>
  </si>
  <si>
    <t>лампа</t>
  </si>
  <si>
    <t>18шт</t>
  </si>
  <si>
    <t>за   март-апрель  2022 г.</t>
  </si>
  <si>
    <t xml:space="preserve">смена ламп (4шт) </t>
  </si>
  <si>
    <t>4шт</t>
  </si>
  <si>
    <t>смена ламп (1шт) п-д5</t>
  </si>
  <si>
    <t>лампа дрл</t>
  </si>
  <si>
    <t>1шт</t>
  </si>
  <si>
    <t>смена вентиля д 20 (1шт) т.п.</t>
  </si>
  <si>
    <t>смена сгона д 20 (1шт) т.п.</t>
  </si>
  <si>
    <t>вентиль д 20</t>
  </si>
  <si>
    <t>сгон 20</t>
  </si>
  <si>
    <t>покраска игрового оборудования</t>
  </si>
  <si>
    <t>краска желтая, зеленая, голубая, шок-кор.</t>
  </si>
  <si>
    <t>смена светильника (1шт) п-д2</t>
  </si>
  <si>
    <t>светильник</t>
  </si>
  <si>
    <t>дюбель</t>
  </si>
  <si>
    <t>2шт</t>
  </si>
  <si>
    <t>саморез</t>
  </si>
  <si>
    <t>провод</t>
  </si>
  <si>
    <t>3мп</t>
  </si>
  <si>
    <t xml:space="preserve">смена ламп (5шт) </t>
  </si>
  <si>
    <t xml:space="preserve">смена ламп (1шт) </t>
  </si>
  <si>
    <t>6шт</t>
  </si>
  <si>
    <t>смена выключателя (1шт) п-д4</t>
  </si>
  <si>
    <t>выключатель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</si>
</sst>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53" sqref="M5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3.4</v>
      </c>
      <c r="K1" t="s">
        <v>66</v>
      </c>
    </row>
    <row r="2" spans="1:11" ht="12.75">
      <c r="A2" t="s">
        <v>84</v>
      </c>
      <c r="K2" s="5" t="s">
        <v>138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1.85</v>
      </c>
      <c r="M16" s="46">
        <f t="shared" si="0"/>
        <v>385.81111380000004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8.280000000000001</v>
      </c>
      <c r="M20" s="33">
        <f>SUM(M6:M19)</f>
        <v>1726.7654174400004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135</v>
      </c>
      <c r="L24" s="46">
        <f>0.18*7.1</f>
        <v>1.2779999999999998</v>
      </c>
      <c r="M24" s="32">
        <f aca="true" t="shared" si="1" ref="M24:M36">L24*160.174*1.302*1.15</f>
        <v>306.50086159559993</v>
      </c>
    </row>
    <row r="25" spans="1:13" ht="12.75">
      <c r="A25" t="s">
        <v>105</v>
      </c>
      <c r="J25" s="20">
        <v>2</v>
      </c>
      <c r="K25" s="41" t="s">
        <v>139</v>
      </c>
      <c r="L25" s="50">
        <f>0.28</f>
        <v>0.28</v>
      </c>
      <c r="M25" s="32">
        <f t="shared" si="1"/>
        <v>67.15198845600001</v>
      </c>
    </row>
    <row r="26" spans="1:13" ht="12.75">
      <c r="A26" t="s">
        <v>106</v>
      </c>
      <c r="J26" s="20">
        <v>3</v>
      </c>
      <c r="K26" s="41" t="s">
        <v>141</v>
      </c>
      <c r="L26" s="50">
        <v>0.13</v>
      </c>
      <c r="M26" s="32">
        <f t="shared" si="1"/>
        <v>31.177708926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 t="s">
        <v>144</v>
      </c>
      <c r="L27" s="46">
        <v>0.81</v>
      </c>
      <c r="M27" s="32">
        <f t="shared" si="1"/>
        <v>194.261109462</v>
      </c>
    </row>
    <row r="28" spans="1:13" ht="12.75">
      <c r="A28" t="s">
        <v>108</v>
      </c>
      <c r="B28" s="1"/>
      <c r="C28" s="1"/>
      <c r="D28" s="1"/>
      <c r="J28" s="20">
        <v>5</v>
      </c>
      <c r="K28" s="41" t="s">
        <v>145</v>
      </c>
      <c r="L28" s="46">
        <v>0.287</v>
      </c>
      <c r="M28" s="32">
        <f t="shared" si="1"/>
        <v>68.8307881674</v>
      </c>
    </row>
    <row r="29" spans="2:13" ht="12.75">
      <c r="B29" s="1"/>
      <c r="C29" s="8"/>
      <c r="D29" s="8"/>
      <c r="J29" s="20">
        <v>6</v>
      </c>
      <c r="K29" s="41" t="s">
        <v>148</v>
      </c>
      <c r="L29" s="46">
        <v>8.45</v>
      </c>
      <c r="M29" s="32">
        <f t="shared" si="1"/>
        <v>2026.5510801899998</v>
      </c>
    </row>
    <row r="30" spans="10:13" ht="12.75">
      <c r="J30" s="20">
        <v>7</v>
      </c>
      <c r="K30" s="41" t="s">
        <v>150</v>
      </c>
      <c r="L30" s="46">
        <v>0.891</v>
      </c>
      <c r="M30" s="32">
        <f t="shared" si="1"/>
        <v>213.6872204082</v>
      </c>
    </row>
    <row r="31" spans="2:13" ht="12.75">
      <c r="B31" t="s">
        <v>0</v>
      </c>
      <c r="J31" s="20">
        <v>8</v>
      </c>
      <c r="K31" s="41" t="s">
        <v>157</v>
      </c>
      <c r="L31" s="46">
        <v>0.35</v>
      </c>
      <c r="M31" s="32">
        <f t="shared" si="1"/>
        <v>83.93998556999999</v>
      </c>
    </row>
    <row r="32" spans="10:13" ht="12.75">
      <c r="J32" s="20">
        <v>9</v>
      </c>
      <c r="K32" s="41" t="s">
        <v>158</v>
      </c>
      <c r="L32" s="46">
        <v>0.07</v>
      </c>
      <c r="M32" s="32">
        <f t="shared" si="1"/>
        <v>16.787997114000003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 t="s">
        <v>160</v>
      </c>
      <c r="L33" s="46">
        <v>0.24</v>
      </c>
      <c r="M33" s="32">
        <f t="shared" si="1"/>
        <v>57.558847248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12.786</v>
      </c>
      <c r="M37" s="33">
        <f>SUM(M24:M36)</f>
        <v>3066.4475871371997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-13101.43-4.06</f>
        <v>-13105.49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110856.48</v>
      </c>
      <c r="J41" s="20">
        <v>1</v>
      </c>
      <c r="K41" s="20" t="s">
        <v>136</v>
      </c>
      <c r="L41" s="25" t="s">
        <v>137</v>
      </c>
      <c r="M41" s="25">
        <f>18*13.6</f>
        <v>244.79999999999998</v>
      </c>
    </row>
    <row r="42" spans="2:13" ht="12.75">
      <c r="B42" t="s">
        <v>8</v>
      </c>
      <c r="F42" s="9">
        <f>F41/F40</f>
        <v>-8.458781777713003</v>
      </c>
      <c r="J42" s="20">
        <v>2</v>
      </c>
      <c r="K42" s="20" t="s">
        <v>136</v>
      </c>
      <c r="L42" s="25" t="s">
        <v>140</v>
      </c>
      <c r="M42" s="25">
        <f>4*13.6</f>
        <v>54.4</v>
      </c>
    </row>
    <row r="43" spans="1:13" ht="12.75">
      <c r="A43" t="s">
        <v>129</v>
      </c>
      <c r="F43" s="5">
        <f>250+400+250+400+105</f>
        <v>1405</v>
      </c>
      <c r="J43" s="20">
        <v>3</v>
      </c>
      <c r="K43" s="20" t="s">
        <v>142</v>
      </c>
      <c r="L43" s="25" t="s">
        <v>143</v>
      </c>
      <c r="M43" s="46">
        <v>226.7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112261.48</v>
      </c>
      <c r="J44" s="20">
        <v>4</v>
      </c>
      <c r="K44" s="20" t="s">
        <v>146</v>
      </c>
      <c r="L44" s="25" t="s">
        <v>143</v>
      </c>
      <c r="M44" s="25">
        <v>524</v>
      </c>
    </row>
    <row r="45" spans="10:13" ht="12.75">
      <c r="J45" s="20">
        <v>5</v>
      </c>
      <c r="K45" s="20" t="s">
        <v>147</v>
      </c>
      <c r="L45" s="25" t="s">
        <v>143</v>
      </c>
      <c r="M45" s="25">
        <v>33</v>
      </c>
    </row>
    <row r="46" spans="2:13" ht="12.75">
      <c r="B46" s="1" t="s">
        <v>10</v>
      </c>
      <c r="C46" s="1"/>
      <c r="J46" s="20">
        <v>6</v>
      </c>
      <c r="K46" s="20" t="s">
        <v>149</v>
      </c>
      <c r="L46" s="25"/>
      <c r="M46" s="25">
        <f>235.56+394.44+223.44+(4.9*205)</f>
        <v>1857.94</v>
      </c>
    </row>
    <row r="47" spans="10:13" ht="12.75">
      <c r="J47" s="20">
        <v>7</v>
      </c>
      <c r="K47" s="20" t="s">
        <v>151</v>
      </c>
      <c r="L47" s="25" t="s">
        <v>143</v>
      </c>
      <c r="M47" s="46">
        <v>244.1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 t="s">
        <v>152</v>
      </c>
      <c r="L48" s="25" t="s">
        <v>153</v>
      </c>
      <c r="M48" s="25">
        <f>2*0.79</f>
        <v>1.58</v>
      </c>
    </row>
    <row r="49" spans="1:13" ht="12.75">
      <c r="A49" t="s">
        <v>12</v>
      </c>
      <c r="F49" s="11">
        <f>(6396.08+6715.84)*1.302</f>
        <v>17071.71984</v>
      </c>
      <c r="J49" s="20">
        <v>9</v>
      </c>
      <c r="K49" s="54" t="s">
        <v>154</v>
      </c>
      <c r="L49" s="25" t="s">
        <v>153</v>
      </c>
      <c r="M49" s="46">
        <f>2*2.25</f>
        <v>4.5</v>
      </c>
    </row>
    <row r="50" spans="1:13" ht="12.75">
      <c r="A50" s="6" t="s">
        <v>15</v>
      </c>
      <c r="F50" s="11">
        <f>(2727+2863)*1.302</f>
        <v>7278.18</v>
      </c>
      <c r="J50" s="20">
        <v>10</v>
      </c>
      <c r="K50" s="54" t="s">
        <v>155</v>
      </c>
      <c r="L50" s="25" t="s">
        <v>156</v>
      </c>
      <c r="M50" s="25">
        <f>3*10.7</f>
        <v>32.099999999999994</v>
      </c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11</v>
      </c>
      <c r="K51" s="54" t="s">
        <v>136</v>
      </c>
      <c r="L51" s="25" t="s">
        <v>159</v>
      </c>
      <c r="M51" s="25">
        <f>6*13.6</f>
        <v>81.6</v>
      </c>
    </row>
    <row r="52" spans="1:13" ht="12.75">
      <c r="A52" s="4" t="s">
        <v>33</v>
      </c>
      <c r="F52" s="31">
        <f>F49+F50+F51</f>
        <v>24349.899840000002</v>
      </c>
      <c r="J52" s="20">
        <v>12</v>
      </c>
      <c r="K52" s="54" t="s">
        <v>161</v>
      </c>
      <c r="L52" s="25" t="s">
        <v>143</v>
      </c>
      <c r="M52" s="25">
        <v>63.9</v>
      </c>
    </row>
    <row r="53" spans="1:13" ht="12.75">
      <c r="A53" s="4" t="s">
        <v>16</v>
      </c>
      <c r="J53" s="20">
        <v>13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0.5</v>
      </c>
      <c r="E55" t="s">
        <v>14</v>
      </c>
      <c r="F55" s="11">
        <f>B55*D55</f>
        <v>461.75</v>
      </c>
      <c r="J55" s="20">
        <v>15</v>
      </c>
      <c r="K55" s="54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461.75</v>
      </c>
      <c r="J56" s="20">
        <v>16</v>
      </c>
      <c r="K56" s="54"/>
      <c r="L56" s="25"/>
      <c r="M56" s="25"/>
    </row>
    <row r="57" spans="1:13" ht="12.75">
      <c r="A57" s="4" t="s">
        <v>18</v>
      </c>
      <c r="B57" s="4"/>
      <c r="J57" s="20">
        <v>17</v>
      </c>
      <c r="K57" s="54"/>
      <c r="L57" s="25"/>
      <c r="M57" s="25"/>
    </row>
    <row r="58" spans="1:13" ht="12.75">
      <c r="A58" t="s">
        <v>19</v>
      </c>
      <c r="C58">
        <v>598737</v>
      </c>
      <c r="D58">
        <v>224780.8</v>
      </c>
      <c r="E58">
        <v>3468</v>
      </c>
      <c r="F58" s="34">
        <f>C58/D58*E58</f>
        <v>9237.532369312681</v>
      </c>
      <c r="J58" s="20">
        <v>18</v>
      </c>
      <c r="K58" s="54"/>
      <c r="L58" s="25"/>
      <c r="M58" s="25"/>
    </row>
    <row r="59" spans="1:13" ht="12.75">
      <c r="A59" t="s">
        <v>20</v>
      </c>
      <c r="F59" s="34">
        <f>M20</f>
        <v>1726.7654174400004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3066.4475871371997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f>0*600*1.302</f>
        <v>0</v>
      </c>
      <c r="J61" s="20"/>
      <c r="K61" s="20"/>
      <c r="L61" s="30" t="s">
        <v>64</v>
      </c>
      <c r="M61" s="33">
        <f>SUM(M41:M60)</f>
        <v>3368.62</v>
      </c>
    </row>
    <row r="62" spans="1:6" ht="12.75">
      <c r="A62" t="s">
        <v>22</v>
      </c>
      <c r="F62" s="11">
        <f>M61</f>
        <v>3368.62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0.62</v>
      </c>
      <c r="E65" t="s">
        <v>14</v>
      </c>
      <c r="F65" s="11">
        <f>B65*D65</f>
        <v>2150.16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19549.525373889883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0.4</v>
      </c>
      <c r="E70" t="s">
        <v>14</v>
      </c>
      <c r="F70" s="11">
        <f>B70*D70</f>
        <v>1387.2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2.54</v>
      </c>
      <c r="E73" t="s">
        <v>14</v>
      </c>
      <c r="F73" s="11">
        <f>B73*D73</f>
        <v>8808.72</v>
      </c>
    </row>
    <row r="74" spans="1:6" ht="12.75">
      <c r="A74" s="4" t="s">
        <v>29</v>
      </c>
      <c r="F74" s="31">
        <f>F70+F73</f>
        <v>10195.92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4.8</v>
      </c>
      <c r="E77" t="s">
        <v>14</v>
      </c>
      <c r="F77" s="11">
        <f>B77*D77</f>
        <v>16646.399999999998</v>
      </c>
    </row>
    <row r="78" spans="1:6" ht="12.75">
      <c r="A78" s="4" t="s">
        <v>31</v>
      </c>
      <c r="F78" s="8">
        <f>SUM(F77)</f>
        <v>16646.399999999998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71203.49521388988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4129.802722405613</v>
      </c>
    </row>
    <row r="82" spans="1:6" ht="12.75">
      <c r="A82" s="1"/>
      <c r="B82" s="35" t="s">
        <v>126</v>
      </c>
      <c r="C82" s="35"/>
      <c r="D82" s="1"/>
      <c r="E82" s="52"/>
      <c r="F82" s="53">
        <f>9250.68+2616.2</f>
        <v>11866.880000000001</v>
      </c>
    </row>
    <row r="83" spans="1:6" ht="12.75">
      <c r="A83" s="1"/>
      <c r="B83" s="35" t="s">
        <v>127</v>
      </c>
      <c r="C83" s="35"/>
      <c r="D83" s="1"/>
      <c r="E83" s="52"/>
      <c r="F83" s="53">
        <f>2*398.96</f>
        <v>797.92</v>
      </c>
    </row>
    <row r="84" spans="1:6" ht="12.75">
      <c r="A84" s="1"/>
      <c r="B84" s="35" t="s">
        <v>128</v>
      </c>
      <c r="C84" s="35"/>
      <c r="D84" s="1"/>
      <c r="E84" s="52"/>
      <c r="F84" s="53">
        <f>2*2245.6</f>
        <v>4491.2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92489.2979362955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44621</v>
      </c>
      <c r="C87" s="39">
        <v>-771462</v>
      </c>
      <c r="D87" s="43">
        <f>F44</f>
        <v>112261.48</v>
      </c>
      <c r="E87" s="43">
        <f>F85</f>
        <v>92489.2979362955</v>
      </c>
      <c r="F87" s="44">
        <f>C87+D87-E87</f>
        <v>-751689.8179362955</v>
      </c>
    </row>
    <row r="89" spans="1:6" ht="13.5" thickBot="1">
      <c r="A89" t="s">
        <v>110</v>
      </c>
      <c r="C89" s="48">
        <v>44621</v>
      </c>
      <c r="D89" s="8" t="s">
        <v>111</v>
      </c>
      <c r="E89" s="48">
        <v>44681</v>
      </c>
      <c r="F89" t="s">
        <v>112</v>
      </c>
    </row>
    <row r="90" spans="1:7" ht="13.5" thickBot="1">
      <c r="A90" t="s">
        <v>113</v>
      </c>
      <c r="F90" s="49">
        <f>E87</f>
        <v>92489.2979362955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2022-06-15T12:55:58Z</dcterms:modified>
  <cp:category/>
  <cp:version/>
  <cp:contentType/>
  <cp:contentStatus/>
</cp:coreProperties>
</file>