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<sst xmlns="http://schemas.openxmlformats.org/spreadsheetml/2006/main" count="163" uniqueCount="141">
  <si>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</si>
  <si>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</si>
  <si>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</si>
  <si>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</si>
  <si>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</si>
  <si>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</si>
  <si>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</si>
  <si>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</si>
  <si>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</si>
  <si>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</si>
  <si>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</si>
  <si>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</si>
  <si>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</si>
  <si>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</si>
  <si>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</si>
  <si>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</si>
  <si>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</si>
  <si>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</si>
  <si>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</si>
  <si>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</si>
  <si>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</si>
  <si>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</si>
  <si>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</si>
  <si>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</si>
  <si>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</si>
  <si>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</si>
  <si>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</si>
  <si>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</si>
  <si>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</si>
  <si>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</si>
  <si>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</si>
  <si>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</si>
  <si>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</si>
  <si>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</si>
  <si>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</si>
  <si>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</si>
  <si>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</si>
  <si>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</si>
  <si>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</si>
  <si>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</si>
  <si>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</si>
  <si>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</si>
  <si>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</si>
  <si>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</si>
  <si>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</si>
  <si>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</si>
  <si>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</si>
  <si>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</si>
  <si>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</si>
  <si>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</si>
  <si>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</si>
  <si>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</si>
  <si>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</si>
  <si>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</si>
  <si>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</si>
  <si>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</si>
  <si>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</si>
  <si>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</si>
  <si>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</si>
  <si>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</si>
  <si>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</si>
  <si>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</si>
  <si>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</si>
  <si>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</si>
  <si>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</si>
  <si>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</si>
  <si>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</si>
  <si>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</si>
  <si>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</si>
  <si>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</si>
  <si>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</si>
  <si>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</si>
  <si>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</si>
  <si>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</si>
  <si>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</si>
  <si>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</si>
  <si>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</si>
  <si>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</si>
  <si>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</si>
  <si>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</si>
  <si>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</si>
  <si>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</si>
  <si>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</si>
  <si>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</si>
  <si>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</si>
  <si>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</si>
  <si>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</si>
  <si>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</si>
  <si>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</si>
  <si>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</si>
  <si>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</si>
  <si>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</si>
  <si>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</si>
  <si>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</si>
  <si>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</si>
  <si>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</si>
  <si>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</si>
  <si>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</si>
  <si>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</si>
  <si>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</si>
  <si>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</si>
  <si>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</si>
  <si>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</si>
  <si>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</si>
  <si>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</si>
  <si>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</si>
  <si>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</si>
  <si>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</si>
  <si>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</si>
  <si>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</si>
  <si>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</si>
  <si>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</si>
  <si>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</si>
  <si>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</si>
  <si>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</si>
  <si>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</si>
  <si>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</si>
  <si>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</si>
  <si>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</si>
  <si>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</si>
  <si>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</si>
  <si>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</si>
  <si>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</si>
  <si>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</si>
  <si>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</si>
  <si>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</si>
  <si>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</si>
  <si>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</si>
  <si>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</si>
  <si>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</si>
  <si>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</si>
  <si>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2022 г.</t>
  </si>
  <si>
    <t>за   ноябрь-декабрь  2022 г.</t>
  </si>
  <si>
    <t>01.11.2022г.</t>
  </si>
  <si>
    <t>ост.на 01.01</t>
  </si>
  <si>
    <t>декабря</t>
  </si>
  <si>
    <t>смена ламп (1шт) п-д5</t>
  </si>
  <si>
    <t>лампа</t>
  </si>
  <si>
    <t>1шт</t>
  </si>
  <si>
    <t>смена ламп (2шт) п-д5</t>
  </si>
  <si>
    <t>2шт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</si>
</sst>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45" sqref="M45"/>
    </sheetView>
  </sheetViews>
  <sheetFormatPr defaultColWidth="9.00390625" defaultRowHeight="12.75"/>
  <cols>
    <col min="1" max="1" width="15.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11</v>
      </c>
      <c r="E2" s="58">
        <v>12</v>
      </c>
      <c r="K2" s="5" t="s">
        <v>132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135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2:13" ht="12.75">
      <c r="B7" t="s">
        <v>88</v>
      </c>
      <c r="C7" s="1" t="s">
        <v>89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3.74</v>
      </c>
      <c r="M11" s="45">
        <f t="shared" si="0"/>
        <v>779.9640895200001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3.74</v>
      </c>
      <c r="M13" s="45">
        <f t="shared" si="0"/>
        <v>779.9640895200001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98</v>
      </c>
      <c r="J17" s="15" t="s">
        <v>52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99</v>
      </c>
      <c r="J18" s="15" t="s">
        <v>54</v>
      </c>
      <c r="K18" s="26" t="s">
        <v>53</v>
      </c>
      <c r="L18" s="21">
        <v>2.25</v>
      </c>
      <c r="M18" s="45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55</v>
      </c>
      <c r="L19" s="23">
        <v>0.5</v>
      </c>
      <c r="M19" s="45">
        <f t="shared" si="0"/>
        <v>104.27327400000001</v>
      </c>
    </row>
    <row r="20" spans="1:13" ht="12.75">
      <c r="A20" t="s">
        <v>101</v>
      </c>
      <c r="J20" s="20"/>
      <c r="K20" s="27" t="s">
        <v>56</v>
      </c>
      <c r="L20" s="28">
        <f>SUM(L6:L19)</f>
        <v>10.23</v>
      </c>
      <c r="M20" s="34">
        <f>SUM(M6:M19)</f>
        <v>2133.4311860400003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136</v>
      </c>
      <c r="L24" s="45">
        <v>0.071</v>
      </c>
      <c r="M24" s="33">
        <f aca="true" t="shared" si="1" ref="M24:M38">L24*160.174*1.302*1.15</f>
        <v>17.0278256442</v>
      </c>
    </row>
    <row r="25" spans="1:13" ht="12.75">
      <c r="A25" t="s">
        <v>105</v>
      </c>
      <c r="J25" s="20">
        <v>2</v>
      </c>
      <c r="K25" s="20" t="s">
        <v>139</v>
      </c>
      <c r="L25" s="45">
        <v>0.4</v>
      </c>
      <c r="M25" s="33">
        <f t="shared" si="1"/>
        <v>95.93141208</v>
      </c>
    </row>
    <row r="26" spans="1:13" ht="12.75">
      <c r="A26" t="s">
        <v>106</v>
      </c>
      <c r="J26" s="20">
        <v>3</v>
      </c>
      <c r="K26" s="20"/>
      <c r="L26" s="45"/>
      <c r="M26" s="33">
        <f t="shared" si="1"/>
        <v>0</v>
      </c>
    </row>
    <row r="27" spans="1:13" ht="12.75">
      <c r="A27" s="47" t="s">
        <v>107</v>
      </c>
      <c r="B27" s="47"/>
      <c r="C27" s="47"/>
      <c r="D27" s="47"/>
      <c r="E27" s="47"/>
      <c r="F27" s="47"/>
      <c r="G27" s="47"/>
      <c r="J27" s="20">
        <v>4</v>
      </c>
      <c r="K27" s="20"/>
      <c r="L27" s="45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4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0.47100000000000003</v>
      </c>
      <c r="M39" s="34">
        <f>SUM(M24:M38)</f>
        <v>112.9592377242</v>
      </c>
    </row>
    <row r="40" spans="1:11" ht="12.75">
      <c r="A40" s="2" t="s">
        <v>6</v>
      </c>
      <c r="F40" s="11">
        <v>112618.88</v>
      </c>
      <c r="K40" s="1" t="s">
        <v>60</v>
      </c>
    </row>
    <row r="41" spans="1:13" ht="12.75">
      <c r="A41" t="s">
        <v>7</v>
      </c>
      <c r="F41" s="5">
        <v>107171.64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0.9516312007365016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125</v>
      </c>
      <c r="F43" s="5">
        <f>250+400+250</f>
        <v>900</v>
      </c>
      <c r="J43" s="20">
        <v>1</v>
      </c>
      <c r="K43" s="20" t="s">
        <v>137</v>
      </c>
      <c r="L43" s="25" t="s">
        <v>138</v>
      </c>
      <c r="M43" s="25">
        <v>14.43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108071.64</v>
      </c>
      <c r="J44" s="20">
        <v>2</v>
      </c>
      <c r="K44" s="20" t="s">
        <v>137</v>
      </c>
      <c r="L44" s="25" t="s">
        <v>140</v>
      </c>
      <c r="M44" s="25">
        <f>2*20</f>
        <v>40</v>
      </c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(7715)*1.302</f>
        <v>10044.93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(2863)*1.302</f>
        <v>3727.626</v>
      </c>
      <c r="J50" s="20">
        <v>8</v>
      </c>
      <c r="K50" s="20"/>
      <c r="L50" s="25"/>
      <c r="M50" s="25"/>
    </row>
    <row r="51" spans="1:13" ht="12.75">
      <c r="A51" s="55" t="s">
        <v>82</v>
      </c>
      <c r="B51" s="52"/>
      <c r="C51" s="52"/>
      <c r="D51" s="52"/>
      <c r="E51" s="54">
        <v>0.81</v>
      </c>
      <c r="F51" s="53">
        <f>E51*E33</f>
        <v>2772.2250000000004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16544.781000000003</v>
      </c>
      <c r="J52" s="20">
        <v>10</v>
      </c>
      <c r="K52" s="20"/>
      <c r="L52" s="25"/>
      <c r="M52" s="4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935.2</v>
      </c>
      <c r="C55" t="s">
        <v>13</v>
      </c>
      <c r="D55" s="11">
        <v>0.5</v>
      </c>
      <c r="E55" t="s">
        <v>14</v>
      </c>
      <c r="F55" s="11">
        <f>B55*D55</f>
        <v>467.6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467.6</v>
      </c>
      <c r="J56" s="20">
        <v>14</v>
      </c>
      <c r="K56" s="20"/>
      <c r="L56" s="25"/>
      <c r="M56" s="45"/>
    </row>
    <row r="57" spans="1:13" ht="12.75">
      <c r="A57" s="4" t="s">
        <v>17</v>
      </c>
      <c r="B57" s="4"/>
      <c r="J57" s="20">
        <v>15</v>
      </c>
      <c r="K57" s="20"/>
      <c r="L57" s="25"/>
      <c r="M57" s="45"/>
    </row>
    <row r="58" spans="1:13" ht="12.75">
      <c r="A58" t="s">
        <v>18</v>
      </c>
      <c r="C58" s="46">
        <v>599363</v>
      </c>
      <c r="D58">
        <v>222535.4</v>
      </c>
      <c r="E58">
        <v>3422.5</v>
      </c>
      <c r="F58" s="35">
        <f>C58/D58*E58</f>
        <v>9217.948548860091</v>
      </c>
      <c r="J58" s="20">
        <v>16</v>
      </c>
      <c r="K58" s="20"/>
      <c r="L58" s="25"/>
      <c r="M58" s="25"/>
    </row>
    <row r="59" spans="1:13" ht="12.75">
      <c r="A59" t="s">
        <v>19</v>
      </c>
      <c r="F59" s="35">
        <f>M20</f>
        <v>2133.4311860400003</v>
      </c>
      <c r="J59" s="20">
        <v>17</v>
      </c>
      <c r="K59" s="20"/>
      <c r="L59" s="25"/>
      <c r="M59" s="45"/>
    </row>
    <row r="60" spans="1:13" ht="12.75">
      <c r="A60" t="s">
        <v>20</v>
      </c>
      <c r="F60" s="11">
        <f>M39</f>
        <v>112.9592377242</v>
      </c>
      <c r="J60" s="20">
        <v>18</v>
      </c>
      <c r="K60" s="20"/>
      <c r="L60" s="25"/>
      <c r="M60" s="25"/>
    </row>
    <row r="61" spans="1:13" ht="12.75">
      <c r="A61" t="s">
        <v>72</v>
      </c>
      <c r="F61" s="5">
        <f>0*600*1.302</f>
        <v>0</v>
      </c>
      <c r="J61" s="20">
        <v>19</v>
      </c>
      <c r="K61" s="20"/>
      <c r="L61" s="25"/>
      <c r="M61" s="25"/>
    </row>
    <row r="62" spans="1:13" ht="12.75">
      <c r="A62" t="s">
        <v>21</v>
      </c>
      <c r="F62" s="5">
        <f>M66</f>
        <v>54.43</v>
      </c>
      <c r="J62" s="20">
        <v>20</v>
      </c>
      <c r="K62" s="20"/>
      <c r="L62" s="25"/>
      <c r="M62" s="25"/>
    </row>
    <row r="63" spans="1:13" ht="12.75">
      <c r="A63" t="s">
        <v>22</v>
      </c>
      <c r="F63" s="5"/>
      <c r="J63" s="20">
        <v>21</v>
      </c>
      <c r="K63" s="20"/>
      <c r="L63" s="25"/>
      <c r="M63" s="25"/>
    </row>
    <row r="64" spans="1:13" ht="12.75">
      <c r="A64" t="s">
        <v>23</v>
      </c>
      <c r="F64" s="5"/>
      <c r="J64" s="20">
        <v>22</v>
      </c>
      <c r="K64" s="20"/>
      <c r="L64" s="25"/>
      <c r="M64" s="25"/>
    </row>
    <row r="65" spans="2:13" ht="12.75">
      <c r="B65">
        <v>3422.5</v>
      </c>
      <c r="C65" t="s">
        <v>13</v>
      </c>
      <c r="D65" s="11">
        <v>0.48</v>
      </c>
      <c r="E65" t="s">
        <v>14</v>
      </c>
      <c r="F65" s="5">
        <f>B65*D65</f>
        <v>1642.8</v>
      </c>
      <c r="J65" s="20">
        <v>23</v>
      </c>
      <c r="K65" s="20"/>
      <c r="L65" s="25"/>
      <c r="M65" s="25"/>
    </row>
    <row r="66" spans="1:13" s="46" customFormat="1" ht="12.75">
      <c r="A66" s="52" t="s">
        <v>130</v>
      </c>
      <c r="B66" s="52"/>
      <c r="C66" s="52"/>
      <c r="D66" s="53"/>
      <c r="E66" s="52"/>
      <c r="F66" s="54">
        <v>0</v>
      </c>
      <c r="J66" s="20"/>
      <c r="K66" s="20"/>
      <c r="L66" s="31" t="s">
        <v>63</v>
      </c>
      <c r="M66" s="28">
        <f>SUM(M43:M65)</f>
        <v>54.43</v>
      </c>
    </row>
    <row r="67" spans="1:6" ht="12.75">
      <c r="A67" s="52" t="s">
        <v>83</v>
      </c>
      <c r="B67" s="52"/>
      <c r="C67" s="52"/>
      <c r="D67" s="53">
        <v>0.68</v>
      </c>
      <c r="E67" s="52"/>
      <c r="F67" s="54">
        <f>D67*E33</f>
        <v>2327.3</v>
      </c>
    </row>
    <row r="68" spans="1:6" ht="12.75">
      <c r="A68" s="4" t="s">
        <v>70</v>
      </c>
      <c r="B68" s="10"/>
      <c r="C68" s="10"/>
      <c r="F68" s="32">
        <f>SUM(F58:F67)</f>
        <v>15488.868972624292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0.4</v>
      </c>
      <c r="E70" t="s">
        <v>14</v>
      </c>
      <c r="F70" s="11">
        <f>B70*D70</f>
        <v>1369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5.17</v>
      </c>
      <c r="E73" t="s">
        <v>14</v>
      </c>
      <c r="F73" s="11">
        <f>B73*D73</f>
        <v>17694.325</v>
      </c>
    </row>
    <row r="74" spans="1:13" ht="12.75">
      <c r="A74" s="4" t="s">
        <v>27</v>
      </c>
      <c r="F74" s="32">
        <f>F70+F73</f>
        <v>19063.325</v>
      </c>
      <c r="J74" s="46"/>
      <c r="K74" s="46"/>
      <c r="L74" s="46"/>
      <c r="M74" s="46"/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5.3</v>
      </c>
      <c r="E77" t="s">
        <v>14</v>
      </c>
      <c r="F77" s="5">
        <f>B77*D77</f>
        <v>18139.25</v>
      </c>
    </row>
    <row r="78" spans="1:6" ht="12.75">
      <c r="A78" s="4" t="s">
        <v>30</v>
      </c>
      <c r="F78" s="32">
        <f>SUM(F77)</f>
        <v>18139.25</v>
      </c>
    </row>
    <row r="79" spans="1:6" ht="12.75">
      <c r="A79" s="56" t="s">
        <v>77</v>
      </c>
      <c r="B79" s="52"/>
      <c r="C79" s="52"/>
      <c r="D79" s="54">
        <v>2.12</v>
      </c>
      <c r="E79" s="52"/>
      <c r="F79" s="57">
        <f>D79*E33</f>
        <v>7255.700000000001</v>
      </c>
    </row>
    <row r="80" spans="1:6" ht="12.75">
      <c r="A80" s="1" t="s">
        <v>31</v>
      </c>
      <c r="B80" s="1"/>
      <c r="F80" s="32">
        <f>F52+F56+F68+F74+F78+F79</f>
        <v>76959.52497262429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4463.652448412208</v>
      </c>
      <c r="I81" s="7"/>
    </row>
    <row r="82" spans="1:9" ht="12.75">
      <c r="A82" s="1"/>
      <c r="B82" s="36" t="s">
        <v>127</v>
      </c>
      <c r="C82" s="36"/>
      <c r="D82" s="1"/>
      <c r="E82" s="50"/>
      <c r="F82" s="51">
        <f>9574.62+9154.86</f>
        <v>18729.480000000003</v>
      </c>
      <c r="I82" s="7"/>
    </row>
    <row r="83" spans="1:9" ht="12.75">
      <c r="A83" s="1"/>
      <c r="B83" s="36" t="s">
        <v>128</v>
      </c>
      <c r="C83" s="36"/>
      <c r="D83" s="1"/>
      <c r="E83" s="50"/>
      <c r="F83" s="51">
        <f>629.88+688.17</f>
        <v>1318.05</v>
      </c>
      <c r="I83" s="7"/>
    </row>
    <row r="84" spans="1:9" ht="12.75">
      <c r="A84" s="1"/>
      <c r="B84" s="36" t="s">
        <v>129</v>
      </c>
      <c r="C84" s="36"/>
      <c r="D84" s="1"/>
      <c r="E84" s="50"/>
      <c r="F84" s="51">
        <f>2809.78+3054.64</f>
        <v>5864.42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107335.12742103651</v>
      </c>
    </row>
    <row r="86" spans="2:6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134</v>
      </c>
    </row>
    <row r="87" spans="1:6" ht="12.75">
      <c r="A87" s="13"/>
      <c r="B87" s="39">
        <v>45231</v>
      </c>
      <c r="C87" s="40">
        <v>-135857</v>
      </c>
      <c r="D87" s="43">
        <f>F44</f>
        <v>108071.64</v>
      </c>
      <c r="E87" s="43">
        <f>F85</f>
        <v>107335.12742103651</v>
      </c>
      <c r="F87" s="44">
        <f>C87+D87-E87</f>
        <v>-135120.48742103652</v>
      </c>
    </row>
    <row r="89" spans="1:6" ht="13.5" thickBot="1">
      <c r="A89" t="s">
        <v>110</v>
      </c>
      <c r="C89" s="48" t="s">
        <v>133</v>
      </c>
      <c r="D89" s="8" t="s">
        <v>111</v>
      </c>
      <c r="E89" s="48">
        <v>44926</v>
      </c>
      <c r="F89" t="s">
        <v>112</v>
      </c>
    </row>
    <row r="90" spans="1:7" ht="13.5" thickBot="1">
      <c r="A90" t="s">
        <v>113</v>
      </c>
      <c r="F90" s="49">
        <f>E87</f>
        <v>107335.12742103651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2023-01-12T16:42:15Z</cp:lastPrinted>
  <dcterms:created xsi:type="dcterms:W3CDTF">2008-08-18T07:30:19Z</dcterms:created>
  <dcterms:modified xsi:type="dcterms:W3CDTF">2023-03-21T12:08:49Z</dcterms:modified>
  <cp:category/>
  <cp:version/>
  <cp:contentType/>
  <cp:contentStatus/>
</cp:coreProperties>
</file>