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<sst xmlns="http://schemas.openxmlformats.org/spreadsheetml/2006/main" count="200" uniqueCount="163">
  <si>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</si>
  <si>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</si>
  <si>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</si>
  <si>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</si>
  <si>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</si>
  <si>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</si>
  <si>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</si>
  <si>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</si>
  <si>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</si>
  <si>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</si>
  <si>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</si>
  <si>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</si>
  <si>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</si>
  <si>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</si>
  <si>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</si>
  <si>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</si>
  <si>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</si>
  <si>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</si>
  <si>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</si>
  <si>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</si>
  <si>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</si>
  <si>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</si>
  <si>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</si>
  <si>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</si>
  <si>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</si>
  <si>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</si>
  <si>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</si>
  <si>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</si>
  <si>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</si>
  <si>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</si>
  <si>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</si>
  <si>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</si>
  <si>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</si>
  <si>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</si>
  <si>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</si>
  <si>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</si>
  <si>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</si>
  <si>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</si>
  <si>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</si>
  <si>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</si>
  <si>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</si>
  <si>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</si>
  <si>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</si>
  <si>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</si>
  <si>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</si>
  <si>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</si>
  <si>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</si>
  <si>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</si>
  <si>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</si>
  <si>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</si>
  <si>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</si>
  <si>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</si>
  <si>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</si>
  <si>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</si>
  <si>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</si>
  <si>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</si>
  <si>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</si>
  <si>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</si>
  <si>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</si>
  <si>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</si>
  <si>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</si>
  <si>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</si>
  <si>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</si>
  <si>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</si>
  <si>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</si>
  <si>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</si>
  <si>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</si>
  <si>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</si>
  <si>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</si>
  <si>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</si>
  <si>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</si>
  <si>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</si>
  <si>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</si>
  <si>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</si>
  <si>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</si>
  <si>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</si>
  <si>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</si>
  <si>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</si>
  <si>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</si>
  <si>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</si>
  <si>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</si>
  <si>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</si>
  <si>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</si>
  <si>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</si>
  <si>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</si>
  <si>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</si>
  <si>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</si>
  <si>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</si>
  <si>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</si>
  <si>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</si>
  <si>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</si>
  <si>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</si>
  <si>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</si>
  <si>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</si>
  <si>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</si>
  <si>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</si>
  <si>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</si>
  <si>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</si>
  <si>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</si>
  <si>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</si>
  <si>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</si>
  <si>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</si>
  <si>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</si>
  <si>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</si>
  <si>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</si>
  <si>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</si>
  <si>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</si>
  <si>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</si>
  <si>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</si>
  <si>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</si>
  <si>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</si>
  <si>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</si>
  <si>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</si>
  <si>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</si>
  <si>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</si>
  <si>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</si>
  <si>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</si>
  <si>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</si>
  <si>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</si>
  <si>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</si>
  <si>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</si>
  <si>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</si>
  <si>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</si>
  <si>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</si>
  <si>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</si>
  <si>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</si>
  <si>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</si>
  <si>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</si>
  <si>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</si>
  <si>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</si>
  <si>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</si>
  <si>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2022 г.</t>
  </si>
  <si>
    <t>августа</t>
  </si>
  <si>
    <t>за   август  2022 г.</t>
  </si>
  <si>
    <t>ост.на 01.09</t>
  </si>
  <si>
    <t>смена труб д 110 пвх (16мп) подвал</t>
  </si>
  <si>
    <t>уст-ка хомута (10шт) подвал</t>
  </si>
  <si>
    <t>крестовина</t>
  </si>
  <si>
    <t>1шт</t>
  </si>
  <si>
    <t>2шт</t>
  </si>
  <si>
    <t>4шт</t>
  </si>
  <si>
    <t>6шт</t>
  </si>
  <si>
    <t>10шт</t>
  </si>
  <si>
    <t>труба д 110 пвх 2мп</t>
  </si>
  <si>
    <t>труба д 110 пвх 1мп</t>
  </si>
  <si>
    <t>тройник 110</t>
  </si>
  <si>
    <t>хомут 110</t>
  </si>
  <si>
    <t>ревизка 110</t>
  </si>
  <si>
    <t>тройник косой</t>
  </si>
  <si>
    <t>компенсатор</t>
  </si>
  <si>
    <t>муфта 110</t>
  </si>
  <si>
    <t>отвод 110</t>
  </si>
  <si>
    <t>зажим ппр</t>
  </si>
  <si>
    <t>1уп</t>
  </si>
  <si>
    <t>диск отр.</t>
  </si>
  <si>
    <t xml:space="preserve">смена труб д 110 пвх (5мп) </t>
  </si>
  <si>
    <t>3шт</t>
  </si>
  <si>
    <t>компенсатор 110</t>
  </si>
  <si>
    <t>крестовина 110</t>
  </si>
  <si>
    <t>манжета 110</t>
  </si>
  <si>
    <t>смена ламп (8шт)</t>
  </si>
  <si>
    <t>лампа</t>
  </si>
  <si>
    <t>8шт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</si>
</sst>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63" sqref="M63"/>
    </sheetView>
  </sheetViews>
  <sheetFormatPr defaultColWidth="9.00390625" defaultRowHeight="12.75"/>
  <cols>
    <col min="1" max="1" width="15.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8</v>
      </c>
      <c r="K2" s="5" t="s">
        <v>133</v>
      </c>
    </row>
    <row r="3" spans="1:13" ht="12.75">
      <c r="A3" t="s">
        <v>85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2.61</v>
      </c>
      <c r="M6" s="45">
        <f>L6*160.174*1.302</f>
        <v>544.30649028</v>
      </c>
    </row>
    <row r="7" spans="2:13" ht="12.75">
      <c r="B7" t="s">
        <v>88</v>
      </c>
      <c r="C7" s="1" t="s">
        <v>89</v>
      </c>
      <c r="D7" s="8">
        <v>24</v>
      </c>
      <c r="J7" s="14">
        <v>2</v>
      </c>
      <c r="K7" s="14" t="s">
        <v>42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5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45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45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0</v>
      </c>
      <c r="M11" s="45">
        <f t="shared" si="0"/>
        <v>0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45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3.74</v>
      </c>
      <c r="M13" s="45">
        <f t="shared" si="0"/>
        <v>779.9640895200001</v>
      </c>
    </row>
    <row r="14" spans="1:13" ht="12.75">
      <c r="A14" t="s">
        <v>95</v>
      </c>
      <c r="J14" s="20">
        <v>5</v>
      </c>
      <c r="K14" s="19" t="s">
        <v>48</v>
      </c>
      <c r="L14" s="25">
        <v>0</v>
      </c>
      <c r="M14" s="45">
        <f t="shared" si="0"/>
        <v>0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45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45">
        <f t="shared" si="0"/>
        <v>0</v>
      </c>
    </row>
    <row r="17" spans="5:13" ht="12.75">
      <c r="E17" t="s">
        <v>98</v>
      </c>
      <c r="J17" s="15" t="s">
        <v>52</v>
      </c>
      <c r="K17" s="26" t="s">
        <v>81</v>
      </c>
      <c r="L17" s="21">
        <v>0</v>
      </c>
      <c r="M17" s="45">
        <f t="shared" si="0"/>
        <v>0</v>
      </c>
    </row>
    <row r="18" spans="5:13" ht="12.75">
      <c r="E18" t="s">
        <v>99</v>
      </c>
      <c r="J18" s="15" t="s">
        <v>54</v>
      </c>
      <c r="K18" s="26" t="s">
        <v>53</v>
      </c>
      <c r="L18" s="21">
        <v>2.25</v>
      </c>
      <c r="M18" s="45">
        <f t="shared" si="0"/>
        <v>469.229733</v>
      </c>
    </row>
    <row r="19" spans="1:13" ht="12.75">
      <c r="A19" t="s">
        <v>100</v>
      </c>
      <c r="J19" s="16" t="s">
        <v>80</v>
      </c>
      <c r="K19" s="18" t="s">
        <v>55</v>
      </c>
      <c r="L19" s="23">
        <v>0.5</v>
      </c>
      <c r="M19" s="45">
        <f t="shared" si="0"/>
        <v>104.27327400000001</v>
      </c>
    </row>
    <row r="20" spans="1:13" ht="12.75">
      <c r="A20" t="s">
        <v>101</v>
      </c>
      <c r="J20" s="20"/>
      <c r="K20" s="27" t="s">
        <v>56</v>
      </c>
      <c r="L20" s="28">
        <f>SUM(L6:L19)</f>
        <v>9.1</v>
      </c>
      <c r="M20" s="34">
        <f>SUM(M6:M19)</f>
        <v>1897.7735868000004</v>
      </c>
    </row>
    <row r="21" spans="1:11" ht="12.75">
      <c r="A21" t="s">
        <v>126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135</v>
      </c>
      <c r="L24" s="45">
        <f>0.16*146.9</f>
        <v>23.504</v>
      </c>
      <c r="M24" s="33">
        <f aca="true" t="shared" si="1" ref="M24:M38">L24*160.174*1.302*1.15</f>
        <v>5636.9297738208</v>
      </c>
    </row>
    <row r="25" spans="1:13" ht="12.75">
      <c r="A25" t="s">
        <v>105</v>
      </c>
      <c r="J25" s="20">
        <v>2</v>
      </c>
      <c r="K25" s="20" t="s">
        <v>136</v>
      </c>
      <c r="L25" s="45">
        <f>10*1.5</f>
        <v>15</v>
      </c>
      <c r="M25" s="33">
        <f t="shared" si="1"/>
        <v>3597.427953</v>
      </c>
    </row>
    <row r="26" spans="1:13" ht="12.75">
      <c r="A26" t="s">
        <v>106</v>
      </c>
      <c r="J26" s="20">
        <v>3</v>
      </c>
      <c r="K26" s="20" t="s">
        <v>155</v>
      </c>
      <c r="L26" s="45">
        <f>0.05*146.9</f>
        <v>7.345000000000001</v>
      </c>
      <c r="M26" s="33">
        <f t="shared" si="1"/>
        <v>1761.5405543190004</v>
      </c>
    </row>
    <row r="27" spans="1:13" ht="12.75">
      <c r="A27" s="47" t="s">
        <v>107</v>
      </c>
      <c r="B27" s="47"/>
      <c r="C27" s="47"/>
      <c r="D27" s="47"/>
      <c r="E27" s="47"/>
      <c r="F27" s="47"/>
      <c r="G27" s="47"/>
      <c r="J27" s="20">
        <v>4</v>
      </c>
      <c r="K27" s="20" t="s">
        <v>160</v>
      </c>
      <c r="L27" s="45">
        <f>0.08*7.1</f>
        <v>0.568</v>
      </c>
      <c r="M27" s="33">
        <f t="shared" si="1"/>
        <v>136.2226051536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45"/>
      <c r="M32" s="33">
        <f t="shared" si="1"/>
        <v>0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935.2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56</v>
      </c>
      <c r="L39" s="28">
        <f>SUM(L24:L38)</f>
        <v>46.417</v>
      </c>
      <c r="M39" s="34">
        <f>SUM(M24:M38)</f>
        <v>11132.1208862934</v>
      </c>
    </row>
    <row r="40" spans="1:11" ht="12.75">
      <c r="A40" s="2" t="s">
        <v>6</v>
      </c>
      <c r="F40" s="11">
        <v>55984.23</v>
      </c>
      <c r="K40" s="1" t="s">
        <v>60</v>
      </c>
    </row>
    <row r="41" spans="1:13" ht="12.75">
      <c r="A41" t="s">
        <v>7</v>
      </c>
      <c r="F41" s="5">
        <v>53723.92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0.9596259518082145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125</v>
      </c>
      <c r="F43" s="5">
        <f>250+400+250</f>
        <v>900</v>
      </c>
      <c r="J43" s="20">
        <v>1</v>
      </c>
      <c r="K43" s="20" t="s">
        <v>137</v>
      </c>
      <c r="L43" s="25" t="s">
        <v>138</v>
      </c>
      <c r="M43" s="25">
        <v>289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54623.92</v>
      </c>
      <c r="J44" s="20">
        <v>2</v>
      </c>
      <c r="K44" s="20" t="s">
        <v>143</v>
      </c>
      <c r="L44" s="25" t="s">
        <v>141</v>
      </c>
      <c r="M44" s="25">
        <f>6*863.68</f>
        <v>5182.08</v>
      </c>
    </row>
    <row r="45" spans="10:13" ht="12.75">
      <c r="J45" s="20">
        <v>3</v>
      </c>
      <c r="K45" s="20" t="s">
        <v>144</v>
      </c>
      <c r="L45" s="25" t="s">
        <v>140</v>
      </c>
      <c r="M45" s="25">
        <f>4*524.91</f>
        <v>2099.64</v>
      </c>
    </row>
    <row r="46" spans="2:13" ht="12.75">
      <c r="B46" s="1" t="s">
        <v>10</v>
      </c>
      <c r="C46" s="1"/>
      <c r="J46" s="20">
        <v>4</v>
      </c>
      <c r="K46" s="20" t="s">
        <v>145</v>
      </c>
      <c r="L46" s="25" t="s">
        <v>138</v>
      </c>
      <c r="M46" s="25">
        <v>104</v>
      </c>
    </row>
    <row r="47" spans="10:13" ht="12.75">
      <c r="J47" s="20">
        <v>5</v>
      </c>
      <c r="K47" s="20" t="s">
        <v>146</v>
      </c>
      <c r="L47" s="25" t="s">
        <v>142</v>
      </c>
      <c r="M47" s="25">
        <f>10*120</f>
        <v>1200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 t="s">
        <v>147</v>
      </c>
      <c r="L48" s="25" t="s">
        <v>139</v>
      </c>
      <c r="M48" s="25">
        <f>2*98</f>
        <v>196</v>
      </c>
    </row>
    <row r="49" spans="1:13" ht="12.75">
      <c r="A49" t="s">
        <v>12</v>
      </c>
      <c r="F49" s="11">
        <f>(7198)*1.302</f>
        <v>9371.796</v>
      </c>
      <c r="J49" s="20">
        <v>7</v>
      </c>
      <c r="K49" s="20" t="s">
        <v>148</v>
      </c>
      <c r="L49" s="25" t="s">
        <v>140</v>
      </c>
      <c r="M49" s="25">
        <f>4*104</f>
        <v>416</v>
      </c>
    </row>
    <row r="50" spans="1:13" ht="12.75">
      <c r="A50" s="6" t="s">
        <v>15</v>
      </c>
      <c r="F50" s="11">
        <f>(2863)*1.302</f>
        <v>3727.626</v>
      </c>
      <c r="J50" s="20">
        <v>8</v>
      </c>
      <c r="K50" s="20" t="s">
        <v>149</v>
      </c>
      <c r="L50" s="25" t="s">
        <v>139</v>
      </c>
      <c r="M50" s="25">
        <f>2*200.65</f>
        <v>401.3</v>
      </c>
    </row>
    <row r="51" spans="1:13" ht="12.75">
      <c r="A51" s="55" t="s">
        <v>82</v>
      </c>
      <c r="B51" s="52"/>
      <c r="C51" s="52"/>
      <c r="D51" s="52"/>
      <c r="E51" s="54">
        <v>0</v>
      </c>
      <c r="F51" s="53">
        <f>E51*E33</f>
        <v>0</v>
      </c>
      <c r="J51" s="20">
        <v>9</v>
      </c>
      <c r="K51" s="20" t="s">
        <v>150</v>
      </c>
      <c r="L51" s="25" t="s">
        <v>139</v>
      </c>
      <c r="M51" s="25">
        <f>2*71</f>
        <v>142</v>
      </c>
    </row>
    <row r="52" spans="1:13" ht="12.75">
      <c r="A52" s="4" t="s">
        <v>32</v>
      </c>
      <c r="F52" s="32">
        <f>F49+F50+F51</f>
        <v>13099.422</v>
      </c>
      <c r="J52" s="20">
        <v>10</v>
      </c>
      <c r="K52" s="20" t="s">
        <v>151</v>
      </c>
      <c r="L52" s="25" t="s">
        <v>141</v>
      </c>
      <c r="M52" s="45">
        <f>6*90</f>
        <v>540</v>
      </c>
    </row>
    <row r="53" spans="1:13" ht="12.75">
      <c r="A53" s="4" t="s">
        <v>16</v>
      </c>
      <c r="J53" s="20">
        <v>11</v>
      </c>
      <c r="K53" s="20" t="s">
        <v>152</v>
      </c>
      <c r="L53" s="25" t="s">
        <v>153</v>
      </c>
      <c r="M53" s="25">
        <v>259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20" t="s">
        <v>154</v>
      </c>
      <c r="L54" s="25" t="s">
        <v>140</v>
      </c>
      <c r="M54" s="25">
        <f>4*35</f>
        <v>140</v>
      </c>
    </row>
    <row r="55" spans="1:13" ht="12.75">
      <c r="A55" t="s">
        <v>78</v>
      </c>
      <c r="B55">
        <v>935.2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13</v>
      </c>
      <c r="K55" s="20" t="s">
        <v>143</v>
      </c>
      <c r="L55" s="25" t="s">
        <v>138</v>
      </c>
      <c r="M55" s="25">
        <f>1*760.13</f>
        <v>760.13</v>
      </c>
    </row>
    <row r="56" spans="1:13" ht="12.75">
      <c r="A56" s="4" t="s">
        <v>71</v>
      </c>
      <c r="B56" s="10"/>
      <c r="C56" s="10"/>
      <c r="F56" s="32">
        <f>SUM(F54:F55)</f>
        <v>0</v>
      </c>
      <c r="J56" s="20">
        <v>14</v>
      </c>
      <c r="K56" s="20" t="s">
        <v>144</v>
      </c>
      <c r="L56" s="25" t="s">
        <v>156</v>
      </c>
      <c r="M56" s="45">
        <f>3*446.42</f>
        <v>1339.26</v>
      </c>
    </row>
    <row r="57" spans="1:13" ht="12.75">
      <c r="A57" s="4" t="s">
        <v>17</v>
      </c>
      <c r="B57" s="4"/>
      <c r="J57" s="20">
        <v>15</v>
      </c>
      <c r="K57" s="20" t="s">
        <v>157</v>
      </c>
      <c r="L57" s="25" t="s">
        <v>139</v>
      </c>
      <c r="M57" s="45">
        <f>2*137.91</f>
        <v>275.82</v>
      </c>
    </row>
    <row r="58" spans="1:13" ht="12.75">
      <c r="A58" t="s">
        <v>18</v>
      </c>
      <c r="C58" s="46">
        <v>305312</v>
      </c>
      <c r="D58">
        <v>222535.4</v>
      </c>
      <c r="E58">
        <v>3422.5</v>
      </c>
      <c r="F58" s="35">
        <f>C58/D58*E58</f>
        <v>4695.568974644034</v>
      </c>
      <c r="J58" s="20">
        <v>16</v>
      </c>
      <c r="K58" s="20" t="s">
        <v>158</v>
      </c>
      <c r="L58" s="25" t="s">
        <v>138</v>
      </c>
      <c r="M58" s="45">
        <v>400.38</v>
      </c>
    </row>
    <row r="59" spans="1:13" ht="12.75">
      <c r="A59" t="s">
        <v>19</v>
      </c>
      <c r="F59" s="35">
        <f>M20</f>
        <v>1897.7735868000004</v>
      </c>
      <c r="J59" s="20">
        <v>17</v>
      </c>
      <c r="K59" s="20" t="s">
        <v>159</v>
      </c>
      <c r="L59" s="25" t="s">
        <v>156</v>
      </c>
      <c r="M59" s="25">
        <f>3*29</f>
        <v>87</v>
      </c>
    </row>
    <row r="60" spans="1:13" ht="12.75">
      <c r="A60" t="s">
        <v>20</v>
      </c>
      <c r="F60" s="11">
        <f>M39</f>
        <v>11132.1208862934</v>
      </c>
      <c r="J60" s="20">
        <v>18</v>
      </c>
      <c r="K60" s="20" t="s">
        <v>147</v>
      </c>
      <c r="L60" s="25" t="s">
        <v>138</v>
      </c>
      <c r="M60" s="25">
        <v>98</v>
      </c>
    </row>
    <row r="61" spans="1:13" ht="12.75">
      <c r="A61" t="s">
        <v>72</v>
      </c>
      <c r="F61" s="5">
        <f>0*600*1.302</f>
        <v>0</v>
      </c>
      <c r="J61" s="20">
        <v>19</v>
      </c>
      <c r="K61" s="20" t="s">
        <v>154</v>
      </c>
      <c r="L61" s="25" t="s">
        <v>139</v>
      </c>
      <c r="M61" s="45">
        <f>2*40.13</f>
        <v>80.26</v>
      </c>
    </row>
    <row r="62" spans="1:13" ht="12.75">
      <c r="A62" t="s">
        <v>21</v>
      </c>
      <c r="F62" s="5">
        <f>M66</f>
        <v>14162.669999999996</v>
      </c>
      <c r="J62" s="20">
        <v>20</v>
      </c>
      <c r="K62" s="20" t="s">
        <v>161</v>
      </c>
      <c r="L62" s="25" t="s">
        <v>162</v>
      </c>
      <c r="M62" s="25">
        <f>8*19.1</f>
        <v>152.8</v>
      </c>
    </row>
    <row r="63" spans="1:13" ht="12.75">
      <c r="A63" t="s">
        <v>22</v>
      </c>
      <c r="F63" s="5"/>
      <c r="J63" s="20">
        <v>21</v>
      </c>
      <c r="K63" s="20"/>
      <c r="L63" s="25"/>
      <c r="M63" s="25"/>
    </row>
    <row r="64" spans="1:13" ht="12.75">
      <c r="A64" t="s">
        <v>23</v>
      </c>
      <c r="F64" s="5"/>
      <c r="J64" s="20">
        <v>22</v>
      </c>
      <c r="K64" s="20"/>
      <c r="L64" s="25"/>
      <c r="M64" s="25"/>
    </row>
    <row r="65" spans="2:13" ht="12.75">
      <c r="B65">
        <v>3422.5</v>
      </c>
      <c r="C65" t="s">
        <v>13</v>
      </c>
      <c r="D65" s="11">
        <v>0.47</v>
      </c>
      <c r="E65" t="s">
        <v>14</v>
      </c>
      <c r="F65" s="5">
        <f>B65*D65</f>
        <v>1608.5749999999998</v>
      </c>
      <c r="J65" s="20">
        <v>23</v>
      </c>
      <c r="K65" s="20"/>
      <c r="L65" s="25"/>
      <c r="M65" s="25"/>
    </row>
    <row r="66" spans="1:13" s="46" customFormat="1" ht="12.75">
      <c r="A66" s="52" t="s">
        <v>130</v>
      </c>
      <c r="B66" s="52"/>
      <c r="C66" s="52"/>
      <c r="D66" s="53"/>
      <c r="E66" s="52"/>
      <c r="F66" s="54">
        <v>0</v>
      </c>
      <c r="J66" s="20"/>
      <c r="K66" s="20"/>
      <c r="L66" s="31" t="s">
        <v>63</v>
      </c>
      <c r="M66" s="28">
        <f>SUM(M43:M65)</f>
        <v>14162.669999999996</v>
      </c>
    </row>
    <row r="67" spans="1:6" ht="12.75">
      <c r="A67" s="52" t="s">
        <v>83</v>
      </c>
      <c r="B67" s="52"/>
      <c r="C67" s="52"/>
      <c r="D67" s="53">
        <v>0</v>
      </c>
      <c r="E67" s="52"/>
      <c r="F67" s="54">
        <f>D67*E33</f>
        <v>0</v>
      </c>
    </row>
    <row r="68" spans="1:6" ht="12.75">
      <c r="A68" s="4" t="s">
        <v>70</v>
      </c>
      <c r="B68" s="10"/>
      <c r="C68" s="10"/>
      <c r="F68" s="32">
        <f>SUM(F58:F67)</f>
        <v>33496.70844773743</v>
      </c>
    </row>
    <row r="69" ht="12.75">
      <c r="A69" s="4" t="s">
        <v>24</v>
      </c>
    </row>
    <row r="70" spans="1:6" ht="12.75">
      <c r="A70" t="s">
        <v>25</v>
      </c>
      <c r="B70">
        <v>3422.5</v>
      </c>
      <c r="C70" t="s">
        <v>69</v>
      </c>
      <c r="D70" s="5">
        <v>0.2</v>
      </c>
      <c r="E70" t="s">
        <v>14</v>
      </c>
      <c r="F70" s="11">
        <f>B70*D70</f>
        <v>684.5</v>
      </c>
    </row>
    <row r="71" spans="1:6" ht="12.75">
      <c r="A71" t="s">
        <v>26</v>
      </c>
      <c r="F71" s="5"/>
    </row>
    <row r="72" spans="1:6" ht="12.75">
      <c r="A72" s="7" t="s">
        <v>73</v>
      </c>
      <c r="F72" s="5"/>
    </row>
    <row r="73" spans="2:6" ht="12.75">
      <c r="B73">
        <v>3422.5</v>
      </c>
      <c r="C73" t="s">
        <v>13</v>
      </c>
      <c r="D73" s="11">
        <v>1.29</v>
      </c>
      <c r="E73" t="s">
        <v>14</v>
      </c>
      <c r="F73" s="11">
        <f>B73*D73</f>
        <v>4415.025000000001</v>
      </c>
    </row>
    <row r="74" spans="1:13" ht="12.75">
      <c r="A74" s="4" t="s">
        <v>27</v>
      </c>
      <c r="F74" s="32">
        <f>F70+F73</f>
        <v>5099.525000000001</v>
      </c>
      <c r="J74" s="46"/>
      <c r="K74" s="46"/>
      <c r="L74" s="46"/>
      <c r="M74" s="46"/>
    </row>
    <row r="75" ht="12.75">
      <c r="A75" s="4" t="s">
        <v>28</v>
      </c>
    </row>
    <row r="76" spans="1:6" ht="12.75">
      <c r="A76" s="7" t="s">
        <v>29</v>
      </c>
      <c r="B76" s="7"/>
      <c r="C76" s="7"/>
      <c r="D76" s="7"/>
      <c r="E76" s="7"/>
      <c r="F76" s="7"/>
    </row>
    <row r="77" spans="2:6" ht="12.75">
      <c r="B77">
        <v>3422.5</v>
      </c>
      <c r="C77" t="s">
        <v>13</v>
      </c>
      <c r="D77" s="11">
        <v>2.8</v>
      </c>
      <c r="E77" t="s">
        <v>14</v>
      </c>
      <c r="F77" s="5">
        <f>B77*D77</f>
        <v>9583</v>
      </c>
    </row>
    <row r="78" spans="1:6" ht="12.75">
      <c r="A78" s="4" t="s">
        <v>30</v>
      </c>
      <c r="F78" s="32">
        <f>SUM(F77)</f>
        <v>9583</v>
      </c>
    </row>
    <row r="79" spans="1:6" ht="12.75">
      <c r="A79" s="56" t="s">
        <v>77</v>
      </c>
      <c r="B79" s="52"/>
      <c r="C79" s="52"/>
      <c r="D79" s="54">
        <v>0</v>
      </c>
      <c r="E79" s="52"/>
      <c r="F79" s="57">
        <f>D79*E33</f>
        <v>0</v>
      </c>
    </row>
    <row r="80" spans="1:6" ht="12.75">
      <c r="A80" s="1" t="s">
        <v>31</v>
      </c>
      <c r="B80" s="1"/>
      <c r="F80" s="32">
        <f>F52+F56+F68+F74+F78+F79</f>
        <v>61278.65544773743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3554.162015968771</v>
      </c>
      <c r="I81" s="7"/>
    </row>
    <row r="82" spans="1:9" ht="12.75">
      <c r="A82" s="1"/>
      <c r="B82" s="36" t="s">
        <v>127</v>
      </c>
      <c r="C82" s="36"/>
      <c r="D82" s="1"/>
      <c r="E82" s="50"/>
      <c r="F82" s="51">
        <v>0</v>
      </c>
      <c r="I82" s="7"/>
    </row>
    <row r="83" spans="1:9" ht="12.75">
      <c r="A83" s="1"/>
      <c r="B83" s="36" t="s">
        <v>128</v>
      </c>
      <c r="C83" s="36"/>
      <c r="D83" s="1"/>
      <c r="E83" s="50"/>
      <c r="F83" s="51">
        <v>629.88</v>
      </c>
      <c r="I83" s="7"/>
    </row>
    <row r="84" spans="1:9" ht="12.75">
      <c r="A84" s="1"/>
      <c r="B84" s="36" t="s">
        <v>129</v>
      </c>
      <c r="C84" s="36"/>
      <c r="D84" s="1"/>
      <c r="E84" s="50"/>
      <c r="F84" s="51">
        <v>2809.78</v>
      </c>
      <c r="I84" s="7"/>
    </row>
    <row r="85" spans="1:6" ht="15">
      <c r="A85" s="12" t="s">
        <v>33</v>
      </c>
      <c r="B85" s="12"/>
      <c r="C85" s="12"/>
      <c r="D85" s="12"/>
      <c r="E85" s="12"/>
      <c r="F85" s="42">
        <f>F80+F81+F82+F83+F84</f>
        <v>68272.47746370621</v>
      </c>
    </row>
    <row r="86" spans="2:6" ht="12.75">
      <c r="B86" s="37" t="s">
        <v>65</v>
      </c>
      <c r="C86" s="38" t="s">
        <v>66</v>
      </c>
      <c r="D86" s="22" t="s">
        <v>67</v>
      </c>
      <c r="E86" s="22" t="s">
        <v>68</v>
      </c>
      <c r="F86" s="41" t="s">
        <v>134</v>
      </c>
    </row>
    <row r="87" spans="1:6" ht="12.75">
      <c r="A87" s="13"/>
      <c r="B87" s="39">
        <v>44774</v>
      </c>
      <c r="C87" s="40">
        <v>-118190</v>
      </c>
      <c r="D87" s="43">
        <f>F44</f>
        <v>54623.92</v>
      </c>
      <c r="E87" s="43">
        <f>F85</f>
        <v>68272.47746370621</v>
      </c>
      <c r="F87" s="44">
        <f>C87+D87-E87</f>
        <v>-131838.5574637062</v>
      </c>
    </row>
    <row r="89" spans="1:6" ht="13.5" thickBot="1">
      <c r="A89" t="s">
        <v>110</v>
      </c>
      <c r="C89" s="48">
        <v>44774</v>
      </c>
      <c r="D89" s="8" t="s">
        <v>111</v>
      </c>
      <c r="E89" s="48">
        <v>44804</v>
      </c>
      <c r="F89" t="s">
        <v>112</v>
      </c>
    </row>
    <row r="90" spans="1:7" ht="13.5" thickBot="1">
      <c r="A90" t="s">
        <v>113</v>
      </c>
      <c r="F90" s="49">
        <f>E87</f>
        <v>68272.47746370621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2017-08-21T12:47:03Z</cp:lastPrinted>
  <dcterms:created xsi:type="dcterms:W3CDTF">2008-08-18T07:30:19Z</dcterms:created>
  <dcterms:modified xsi:type="dcterms:W3CDTF">2022-11-21T08:24:08Z</dcterms:modified>
  <cp:category/>
  <cp:version/>
  <cp:contentType/>
  <cp:contentStatus/>
</cp:coreProperties>
</file>