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<sst xmlns="http://schemas.openxmlformats.org/spreadsheetml/2006/main" count="171" uniqueCount="147">
  <si>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</si>
  <si>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</si>
  <si>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</si>
  <si>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</si>
  <si>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</si>
  <si>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</si>
  <si>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</si>
  <si>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</si>
  <si>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</si>
  <si>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</si>
  <si>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</si>
  <si>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</si>
  <si>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</si>
  <si>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</si>
  <si>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</si>
  <si>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</si>
  <si>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</si>
  <si>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</si>
  <si>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</si>
  <si>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</si>
  <si>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</si>
  <si>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</si>
  <si>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</si>
  <si>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</si>
  <si>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</si>
  <si>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</si>
  <si>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</si>
  <si>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</si>
  <si>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</si>
  <si>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</si>
  <si>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</si>
  <si>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</si>
  <si>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</si>
  <si>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</si>
  <si>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</si>
  <si>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</si>
  <si>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</si>
  <si>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</si>
  <si>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</si>
  <si>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</si>
  <si>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</si>
  <si>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</si>
  <si>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</si>
  <si>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</si>
  <si>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</si>
  <si>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</si>
  <si>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</si>
  <si>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</si>
  <si>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</si>
  <si>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</si>
  <si>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</si>
  <si>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</si>
  <si>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</si>
  <si>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</si>
  <si>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</si>
  <si>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</si>
  <si>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</si>
  <si>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</si>
  <si>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</si>
  <si>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</si>
  <si>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</si>
  <si>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</si>
  <si>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</si>
  <si>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</si>
  <si>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</si>
  <si>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</si>
  <si>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</si>
  <si>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</si>
  <si>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</si>
  <si>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</si>
  <si>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</si>
  <si>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</si>
  <si>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</si>
  <si>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</si>
  <si>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</si>
  <si>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</si>
  <si>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</si>
  <si>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</si>
  <si>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</si>
  <si>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</si>
  <si>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</si>
  <si>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</si>
  <si>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</si>
  <si>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</si>
  <si>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</si>
  <si>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</si>
  <si>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</si>
  <si>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</si>
  <si>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</si>
  <si>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</si>
  <si>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</si>
  <si>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</si>
  <si>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</si>
  <si>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</si>
  <si>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</si>
  <si>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</si>
  <si>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</si>
  <si>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</si>
  <si>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</si>
  <si>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</si>
  <si>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</si>
  <si>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</si>
  <si>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</si>
  <si>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</si>
  <si>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</si>
  <si>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</si>
  <si>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</si>
  <si>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</si>
  <si>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</si>
  <si>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</si>
  <si>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</si>
  <si>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</si>
  <si>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</si>
  <si>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</si>
  <si>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</si>
  <si>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</si>
  <si>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</si>
  <si>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</si>
  <si>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</si>
  <si>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</si>
  <si>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</si>
  <si>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</si>
  <si>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</si>
  <si>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</si>
  <si>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</si>
  <si>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</si>
  <si>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</si>
  <si>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</si>
  <si>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</si>
  <si>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</si>
  <si>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(Спарк,ростелеком.комстар,видикон)</t>
  </si>
  <si>
    <t>Гор.газ(техобслуживание и ремонт)</t>
  </si>
  <si>
    <t>2022 г.</t>
  </si>
  <si>
    <t>сентября</t>
  </si>
  <si>
    <t>ост.на 01.10</t>
  </si>
  <si>
    <t>за   сентябрь  2022 г.</t>
  </si>
  <si>
    <t xml:space="preserve">смена светильника (1шт) </t>
  </si>
  <si>
    <t>светильник</t>
  </si>
  <si>
    <t>1шт</t>
  </si>
  <si>
    <t>2шт</t>
  </si>
  <si>
    <t>провод</t>
  </si>
  <si>
    <t>1мп</t>
  </si>
  <si>
    <t>саморез</t>
  </si>
  <si>
    <t>дюпель</t>
  </si>
  <si>
    <t>смена ламп (5шт)</t>
  </si>
  <si>
    <t>лампа</t>
  </si>
  <si>
    <t>5шт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</si>
</sst>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M47" sqref="M47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0.50390625" style="0" customWidth="1"/>
    <col min="6" max="6" width="11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9</v>
      </c>
      <c r="K1" t="s">
        <v>67</v>
      </c>
    </row>
    <row r="2" spans="1:11" ht="12.75">
      <c r="A2" t="s">
        <v>85</v>
      </c>
      <c r="K2" s="5" t="s">
        <v>135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133</v>
      </c>
      <c r="G4" s="8" t="s">
        <v>132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34">
        <f>L6*160.174*1.302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L7*160.174*1.302</f>
        <v>0</v>
      </c>
    </row>
    <row r="8" spans="1:13" ht="12.75">
      <c r="A8" t="s">
        <v>90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34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3.72</v>
      </c>
      <c r="M13" s="34">
        <f t="shared" si="0"/>
        <v>775.7931585600002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34">
        <f t="shared" si="0"/>
        <v>0</v>
      </c>
    </row>
    <row r="18" spans="1:13" ht="12.75">
      <c r="A18" t="s">
        <v>100</v>
      </c>
      <c r="J18" s="15" t="s">
        <v>56</v>
      </c>
      <c r="K18" s="26" t="s">
        <v>55</v>
      </c>
      <c r="L18" s="21">
        <v>2.25</v>
      </c>
      <c r="M18" s="34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34">
        <f t="shared" si="0"/>
        <v>104.27327400000001</v>
      </c>
    </row>
    <row r="20" spans="1:13" ht="12.75">
      <c r="A20" t="s">
        <v>126</v>
      </c>
      <c r="J20" s="20"/>
      <c r="K20" s="27" t="s">
        <v>58</v>
      </c>
      <c r="L20" s="28">
        <f>SUM(L6:L19)</f>
        <v>6.470000000000001</v>
      </c>
      <c r="M20" s="33">
        <f>SUM(M6:M19)</f>
        <v>1349.2961655600002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34">
        <v>0.891</v>
      </c>
      <c r="M24" s="32">
        <f aca="true" t="shared" si="1" ref="M24:M37">L24*160.174*1.302*1.15</f>
        <v>213.6872204082</v>
      </c>
    </row>
    <row r="25" spans="1:13" ht="12.75">
      <c r="A25" t="s">
        <v>106</v>
      </c>
      <c r="J25" s="20">
        <v>2</v>
      </c>
      <c r="K25" s="20" t="s">
        <v>144</v>
      </c>
      <c r="L25" s="34">
        <v>0.35</v>
      </c>
      <c r="M25" s="32">
        <f t="shared" si="1"/>
        <v>83.93998556999999</v>
      </c>
    </row>
    <row r="26" spans="1:13" ht="12.75">
      <c r="A26" t="s">
        <v>107</v>
      </c>
      <c r="J26" s="20">
        <v>3</v>
      </c>
      <c r="K26" s="20"/>
      <c r="L26" s="45"/>
      <c r="M26" s="32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34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34"/>
      <c r="M28" s="32">
        <f t="shared" si="1"/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20"/>
      <c r="L32" s="45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1.241</v>
      </c>
      <c r="M38" s="33">
        <f>SUM(M24:M37)</f>
        <v>297.6272059782</v>
      </c>
    </row>
    <row r="39" spans="1:11" ht="12.75">
      <c r="A39" s="2" t="s">
        <v>6</v>
      </c>
      <c r="F39" s="11">
        <v>56203.28</v>
      </c>
      <c r="K39" s="1" t="s">
        <v>62</v>
      </c>
    </row>
    <row r="40" spans="1:13" ht="12.75">
      <c r="A40" t="s">
        <v>7</v>
      </c>
      <c r="F40" s="5">
        <v>53924.7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0.9594582380245423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130</v>
      </c>
      <c r="F42" s="5">
        <f>250+400+250+105</f>
        <v>1005</v>
      </c>
      <c r="J42" s="20">
        <v>1</v>
      </c>
      <c r="K42" s="20" t="s">
        <v>137</v>
      </c>
      <c r="L42" s="25" t="s">
        <v>138</v>
      </c>
      <c r="M42" s="34">
        <v>244.1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54929.7</v>
      </c>
      <c r="J43" s="20">
        <v>2</v>
      </c>
      <c r="K43" s="20" t="s">
        <v>140</v>
      </c>
      <c r="L43" s="25" t="s">
        <v>141</v>
      </c>
      <c r="M43" s="25">
        <v>8</v>
      </c>
    </row>
    <row r="44" spans="10:13" ht="12.75">
      <c r="J44" s="20">
        <v>3</v>
      </c>
      <c r="K44" s="20" t="s">
        <v>142</v>
      </c>
      <c r="L44" s="25" t="s">
        <v>139</v>
      </c>
      <c r="M44" s="34">
        <f>2*0.5</f>
        <v>1</v>
      </c>
    </row>
    <row r="45" spans="2:13" ht="12.75">
      <c r="B45" s="1" t="s">
        <v>10</v>
      </c>
      <c r="C45" s="1"/>
      <c r="J45" s="20">
        <v>4</v>
      </c>
      <c r="K45" s="20" t="s">
        <v>143</v>
      </c>
      <c r="L45" s="25" t="s">
        <v>139</v>
      </c>
      <c r="M45" s="25">
        <f>2*1.39</f>
        <v>2.78</v>
      </c>
    </row>
    <row r="46" spans="10:13" ht="12.75">
      <c r="J46" s="20">
        <v>5</v>
      </c>
      <c r="K46" s="20" t="s">
        <v>145</v>
      </c>
      <c r="L46" s="25" t="s">
        <v>146</v>
      </c>
      <c r="M46" s="25">
        <f>5*20</f>
        <v>100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(6715)*1.302</f>
        <v>8742.93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(2863)*1.302</f>
        <v>3727.626</v>
      </c>
      <c r="J49" s="20">
        <v>8</v>
      </c>
      <c r="K49" s="20"/>
      <c r="L49" s="25"/>
      <c r="M49" s="25"/>
    </row>
    <row r="50" spans="1:13" ht="12.75">
      <c r="A50" s="55" t="s">
        <v>82</v>
      </c>
      <c r="B50" s="46"/>
      <c r="C50" s="46"/>
      <c r="D50" s="46"/>
      <c r="E50" s="56">
        <v>0</v>
      </c>
      <c r="F50" s="47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12470.556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1287</v>
      </c>
      <c r="C54" t="s">
        <v>13</v>
      </c>
      <c r="D54" s="5">
        <v>0.05</v>
      </c>
      <c r="E54" t="s">
        <v>14</v>
      </c>
      <c r="F54" s="11">
        <f>B54*D54</f>
        <v>64.35000000000001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64.35000000000001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6">
        <v>295302</v>
      </c>
      <c r="D57">
        <v>222535.4</v>
      </c>
      <c r="E57">
        <v>3465.6</v>
      </c>
      <c r="F57" s="35">
        <f>C57/D57*E57</f>
        <v>4598.812643741176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1349.2961655600002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297.6272059782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355.88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0.23</v>
      </c>
      <c r="E64" t="s">
        <v>14</v>
      </c>
      <c r="F64" s="11">
        <f>B64*D64</f>
        <v>797.088</v>
      </c>
      <c r="J64" s="20">
        <v>23</v>
      </c>
      <c r="K64" s="20"/>
      <c r="L64" s="25"/>
      <c r="M64" s="25"/>
    </row>
    <row r="65" spans="1:13" ht="12.75">
      <c r="A65" s="46" t="s">
        <v>131</v>
      </c>
      <c r="B65" s="46"/>
      <c r="C65" s="46"/>
      <c r="D65" s="47"/>
      <c r="E65" s="46"/>
      <c r="F65" s="47">
        <v>0</v>
      </c>
      <c r="J65" s="20">
        <v>24</v>
      </c>
      <c r="K65" s="20"/>
      <c r="L65" s="25"/>
      <c r="M65" s="25"/>
    </row>
    <row r="66" spans="1:13" ht="12.75">
      <c r="A66" s="46" t="s">
        <v>83</v>
      </c>
      <c r="B66" s="46"/>
      <c r="C66" s="46"/>
      <c r="D66" s="47">
        <v>0</v>
      </c>
      <c r="E66" s="46"/>
      <c r="F66" s="47">
        <f>D66*E32</f>
        <v>0</v>
      </c>
      <c r="J66" s="20"/>
      <c r="K66" s="20"/>
      <c r="L66" s="30" t="s">
        <v>65</v>
      </c>
      <c r="M66" s="33">
        <f>SUM(M42:M65)</f>
        <v>355.88</v>
      </c>
    </row>
    <row r="67" spans="1:6" ht="12.75">
      <c r="A67" s="4" t="s">
        <v>25</v>
      </c>
      <c r="B67" s="10"/>
      <c r="C67" s="10"/>
      <c r="F67" s="31">
        <f>SUM(F57:F66)</f>
        <v>7398.704015279375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</v>
      </c>
      <c r="E69" t="s">
        <v>14</v>
      </c>
      <c r="F69" s="11">
        <f>B69*D69</f>
        <v>693.12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3.37</v>
      </c>
      <c r="E72" t="s">
        <v>14</v>
      </c>
      <c r="F72" s="11">
        <f>B72*D72</f>
        <v>11679.072</v>
      </c>
    </row>
    <row r="73" spans="1:6" ht="12.75">
      <c r="A73" s="4" t="s">
        <v>29</v>
      </c>
      <c r="F73" s="31">
        <f>F69+F72</f>
        <v>12372.192000000001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2.79</v>
      </c>
      <c r="E76" t="s">
        <v>14</v>
      </c>
      <c r="F76" s="11">
        <f>B76*D76</f>
        <v>9669.024</v>
      </c>
    </row>
    <row r="77" spans="1:6" ht="12.75">
      <c r="A77" s="4" t="s">
        <v>32</v>
      </c>
      <c r="F77" s="31">
        <f>SUM(F76)</f>
        <v>9669.024</v>
      </c>
    </row>
    <row r="78" spans="1:6" ht="12.75">
      <c r="A78" s="57" t="s">
        <v>77</v>
      </c>
      <c r="B78" s="46"/>
      <c r="C78" s="46"/>
      <c r="D78" s="56">
        <v>0</v>
      </c>
      <c r="E78" s="46"/>
      <c r="F78" s="58">
        <f>D78*E32</f>
        <v>0</v>
      </c>
    </row>
    <row r="79" spans="1:6" ht="12.75">
      <c r="A79" s="1" t="s">
        <v>33</v>
      </c>
      <c r="B79" s="1"/>
      <c r="F79" s="44">
        <f>F51+F55+F67+F73+F77+F78</f>
        <v>41974.826015279374</v>
      </c>
    </row>
    <row r="80" spans="1:6" ht="12.75">
      <c r="A80" s="1" t="s">
        <v>75</v>
      </c>
      <c r="B80" s="37"/>
      <c r="C80" s="37">
        <v>0.058</v>
      </c>
      <c r="D80" s="1"/>
      <c r="E80" s="1"/>
      <c r="F80" s="31">
        <f>F79*5.8%</f>
        <v>2434.5399088862036</v>
      </c>
    </row>
    <row r="81" spans="1:6" ht="12.75">
      <c r="A81" s="1"/>
      <c r="B81" s="37" t="s">
        <v>127</v>
      </c>
      <c r="C81" s="37"/>
      <c r="D81" s="1"/>
      <c r="E81" s="52"/>
      <c r="F81" s="53">
        <v>3337.5</v>
      </c>
    </row>
    <row r="82" spans="1:6" ht="12.75">
      <c r="A82" s="1"/>
      <c r="B82" s="37" t="s">
        <v>128</v>
      </c>
      <c r="C82" s="37"/>
      <c r="D82" s="1"/>
      <c r="E82" s="52"/>
      <c r="F82" s="53">
        <v>339.37</v>
      </c>
    </row>
    <row r="83" spans="1:6" ht="12.75">
      <c r="A83" s="1"/>
      <c r="B83" s="37" t="s">
        <v>129</v>
      </c>
      <c r="C83" s="37"/>
      <c r="D83" s="1"/>
      <c r="E83" s="52"/>
      <c r="F83" s="53">
        <v>1881.59</v>
      </c>
    </row>
    <row r="84" spans="1:9" ht="13.5">
      <c r="A84" s="12" t="s">
        <v>35</v>
      </c>
      <c r="B84" s="12"/>
      <c r="C84" s="12"/>
      <c r="D84" s="12"/>
      <c r="E84" s="12"/>
      <c r="F84" s="36">
        <f>F79+F80+F81+F82+F83</f>
        <v>49967.825924165576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54" t="s">
        <v>134</v>
      </c>
    </row>
    <row r="86" spans="1:6" ht="12.75">
      <c r="A86" s="13"/>
      <c r="B86" s="40">
        <v>44805</v>
      </c>
      <c r="C86" s="41">
        <v>-797486</v>
      </c>
      <c r="D86" s="42">
        <f>F43</f>
        <v>54929.7</v>
      </c>
      <c r="E86" s="42">
        <f>F84</f>
        <v>49967.825924165576</v>
      </c>
      <c r="F86" s="43">
        <f>C86+D86-E86</f>
        <v>-792524.1259241656</v>
      </c>
    </row>
    <row r="88" spans="1:6" ht="13.5" thickBot="1">
      <c r="A88" t="s">
        <v>111</v>
      </c>
      <c r="C88" s="49">
        <v>44805</v>
      </c>
      <c r="D88" s="8" t="s">
        <v>112</v>
      </c>
      <c r="E88" s="49">
        <v>44834</v>
      </c>
      <c r="F88" t="s">
        <v>113</v>
      </c>
    </row>
    <row r="89" spans="1:7" ht="13.5" thickBot="1">
      <c r="A89" t="s">
        <v>114</v>
      </c>
      <c r="F89" s="50">
        <f>E86</f>
        <v>49967.825924165576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</cp:lastModifiedBy>
  <cp:lastPrinted>2023-01-12T17:17:12Z</cp:lastPrinted>
  <dcterms:created xsi:type="dcterms:W3CDTF">2008-08-18T07:30:19Z</dcterms:created>
  <dcterms:modified xsi:type="dcterms:W3CDTF">2023-01-12T17:17:14Z</dcterms:modified>
  <cp:category/>
  <cp:version/>
  <cp:contentType/>
  <cp:contentStatus/>
</cp:coreProperties>
</file>