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<sst xmlns="http://schemas.openxmlformats.org/spreadsheetml/2006/main" count="214" uniqueCount="172">
  <si>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</si>
  <si>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</si>
  <si>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</si>
  <si>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</si>
  <si>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</si>
  <si>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</si>
  <si>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</si>
  <si>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</si>
  <si>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</si>
  <si>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</si>
  <si>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</si>
  <si>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</si>
  <si>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</si>
  <si>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</si>
  <si>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</si>
  <si>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</si>
  <si>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</si>
  <si>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</si>
  <si>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</si>
  <si>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</si>
  <si>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</si>
  <si>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</si>
  <si>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</si>
  <si>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</si>
  <si>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</si>
  <si>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</si>
  <si>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</si>
  <si>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</si>
  <si>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</si>
  <si>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</si>
  <si>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</si>
  <si>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</si>
  <si>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</si>
  <si>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</si>
  <si>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</si>
  <si>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</si>
  <si>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</si>
  <si>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</si>
  <si>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</si>
  <si>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</si>
  <si>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</si>
  <si>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</si>
  <si>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</si>
  <si>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</si>
  <si>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</si>
  <si>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</si>
  <si>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</si>
  <si>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</si>
  <si>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</si>
  <si>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</si>
  <si>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</si>
  <si>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</si>
  <si>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</si>
  <si>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</si>
  <si>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</si>
  <si>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</si>
  <si>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</si>
  <si>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</si>
  <si>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</si>
  <si>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</si>
  <si>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</si>
  <si>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</si>
  <si>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</si>
  <si>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</si>
  <si>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</si>
  <si>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</si>
  <si>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</si>
  <si>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</si>
  <si>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</si>
  <si>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</si>
  <si>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</si>
  <si>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</si>
  <si>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</si>
  <si>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</si>
  <si>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</si>
  <si>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</si>
  <si>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</si>
  <si>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</si>
  <si>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</si>
  <si>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</si>
  <si>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</si>
  <si>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</si>
  <si>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</si>
  <si>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</si>
  <si>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</si>
  <si>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</si>
  <si>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</si>
  <si>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</si>
  <si>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</si>
  <si>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</si>
  <si>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</si>
  <si>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</si>
  <si>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</si>
  <si>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</si>
  <si>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</si>
  <si>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</si>
  <si>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</si>
  <si>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</si>
  <si>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</si>
  <si>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</si>
  <si>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</si>
  <si>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</si>
  <si>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</si>
  <si>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</si>
  <si>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</si>
  <si>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</si>
  <si>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</si>
  <si>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</si>
  <si>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</si>
  <si>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</si>
  <si>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</si>
  <si>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</si>
  <si>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</si>
  <si>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</si>
  <si>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</si>
  <si>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</si>
  <si>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</si>
  <si>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</si>
  <si>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</si>
  <si>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</si>
  <si>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</si>
  <si>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</si>
  <si>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</si>
  <si>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</si>
  <si>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</si>
  <si>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</si>
  <si>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</si>
  <si>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</si>
  <si>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</si>
  <si>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</si>
  <si>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</si>
  <si>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</si>
  <si>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за   январь-февраль  2022 г.</t>
  </si>
  <si>
    <t>ост.на 01.03</t>
  </si>
  <si>
    <t>прочистка канализации</t>
  </si>
  <si>
    <t>откачка воды из техподполий</t>
  </si>
  <si>
    <t>смена труб д 63 п.пр. (8мп) подвал</t>
  </si>
  <si>
    <t>смена труб д 20 м/пл (2мп) подвал</t>
  </si>
  <si>
    <t>смена гебо (2шт) подвал</t>
  </si>
  <si>
    <t>смена вентиля д 20 (3шт) подвал</t>
  </si>
  <si>
    <t>уст-ка хомута (1шт) подвал</t>
  </si>
  <si>
    <t>труба д 63 п.пр.</t>
  </si>
  <si>
    <t>8мп</t>
  </si>
  <si>
    <t>тройник 63</t>
  </si>
  <si>
    <t>2шт</t>
  </si>
  <si>
    <t>4шт</t>
  </si>
  <si>
    <t>6шт</t>
  </si>
  <si>
    <t>муфта 25</t>
  </si>
  <si>
    <t>вентиль д 20</t>
  </si>
  <si>
    <t>1шт</t>
  </si>
  <si>
    <t>цанга 20</t>
  </si>
  <si>
    <t>труба  20 м/пл</t>
  </si>
  <si>
    <t>2мп</t>
  </si>
  <si>
    <t>гебо 50</t>
  </si>
  <si>
    <t>муфта 63</t>
  </si>
  <si>
    <t>муфта 50/63</t>
  </si>
  <si>
    <t>американка 32</t>
  </si>
  <si>
    <t>хомут 63</t>
  </si>
  <si>
    <t>смена вентиля д 20 (2шт) подвал</t>
  </si>
  <si>
    <t>смена труб д 25 п.пр. (2мп) подвал</t>
  </si>
  <si>
    <t>вентиль д 15</t>
  </si>
  <si>
    <t xml:space="preserve">2шт </t>
  </si>
  <si>
    <t>американка 25</t>
  </si>
  <si>
    <t>муфта 20</t>
  </si>
  <si>
    <t>уголок 25</t>
  </si>
  <si>
    <t>3шт</t>
  </si>
  <si>
    <t>тройник 25</t>
  </si>
  <si>
    <t>труба д 25 п.пр.</t>
  </si>
  <si>
    <t>смена ламп (3шт) п-д4</t>
  </si>
  <si>
    <t>лампа</t>
  </si>
  <si>
    <t>смена ламп (2шт) п-д2,4</t>
  </si>
  <si>
    <t>февраля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</si>
</sst>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E5" sqref="E5:F5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1.2</v>
      </c>
      <c r="K2" s="5" t="s">
        <v>132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171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L6*160.174*1.302</f>
        <v>0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736.16931444</v>
      </c>
    </row>
    <row r="14" spans="1:13" ht="12.75">
      <c r="A14" t="s">
        <v>96</v>
      </c>
      <c r="J14" s="20">
        <v>5</v>
      </c>
      <c r="K14" s="19" t="s">
        <v>50</v>
      </c>
      <c r="L14" s="25">
        <v>8.43</v>
      </c>
      <c r="M14" s="47">
        <f t="shared" si="0"/>
        <v>1758.04739964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10</v>
      </c>
      <c r="M17" s="47">
        <f t="shared" si="0"/>
        <v>2085.4654800000003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24.26</v>
      </c>
      <c r="M20" s="32">
        <f>SUM(M6:M19)</f>
        <v>5059.33925448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3" t="s">
        <v>134</v>
      </c>
      <c r="L24" s="47">
        <f>0.15*32.2</f>
        <v>4.83</v>
      </c>
      <c r="M24" s="31">
        <f aca="true" t="shared" si="1" ref="M24:M41">L24*160.174*1.302*1.15</f>
        <v>1158.371800866</v>
      </c>
    </row>
    <row r="25" spans="1:13" ht="12.75">
      <c r="A25" t="s">
        <v>106</v>
      </c>
      <c r="J25" s="20">
        <v>2</v>
      </c>
      <c r="K25" s="53" t="s">
        <v>135</v>
      </c>
      <c r="L25" s="47">
        <v>1.75</v>
      </c>
      <c r="M25" s="31">
        <f t="shared" si="1"/>
        <v>419.69992785000005</v>
      </c>
    </row>
    <row r="26" spans="1:13" ht="12.75">
      <c r="A26" t="s">
        <v>107</v>
      </c>
      <c r="J26" s="20">
        <v>3</v>
      </c>
      <c r="K26" s="53" t="s">
        <v>136</v>
      </c>
      <c r="L26" s="47">
        <f>0.08*133.04</f>
        <v>10.6432</v>
      </c>
      <c r="M26" s="31">
        <f t="shared" si="1"/>
        <v>2552.54301262464</v>
      </c>
    </row>
    <row r="27" spans="1:13" ht="12.75">
      <c r="A27" t="s">
        <v>108</v>
      </c>
      <c r="J27" s="20">
        <v>4</v>
      </c>
      <c r="K27" s="53" t="s">
        <v>139</v>
      </c>
      <c r="L27" s="47">
        <f>3*0.81</f>
        <v>2.43</v>
      </c>
      <c r="M27" s="31">
        <f t="shared" si="1"/>
        <v>582.7833283860001</v>
      </c>
    </row>
    <row r="28" spans="1:13" ht="12.75">
      <c r="A28" s="48" t="s">
        <v>109</v>
      </c>
      <c r="B28" s="48"/>
      <c r="C28" s="48"/>
      <c r="D28" s="48"/>
      <c r="E28" s="48"/>
      <c r="F28" s="48"/>
      <c r="G28" s="48"/>
      <c r="J28" s="20">
        <v>5</v>
      </c>
      <c r="K28" s="53" t="s">
        <v>137</v>
      </c>
      <c r="L28" s="47">
        <f>2*1.55</f>
        <v>3.1</v>
      </c>
      <c r="M28" s="31">
        <f t="shared" si="1"/>
        <v>743.4684436200001</v>
      </c>
    </row>
    <row r="29" spans="1:13" ht="12.75">
      <c r="A29" t="s">
        <v>110</v>
      </c>
      <c r="B29" s="1"/>
      <c r="C29" s="1"/>
      <c r="D29" s="1"/>
      <c r="J29" s="20">
        <v>6</v>
      </c>
      <c r="K29" s="53" t="s">
        <v>138</v>
      </c>
      <c r="L29" s="47">
        <v>2.06</v>
      </c>
      <c r="M29" s="31">
        <f t="shared" si="1"/>
        <v>494.04677221199995</v>
      </c>
    </row>
    <row r="30" spans="10:13" ht="12.75">
      <c r="J30" s="20">
        <v>7</v>
      </c>
      <c r="K30" s="53" t="s">
        <v>140</v>
      </c>
      <c r="L30" s="25">
        <v>2</v>
      </c>
      <c r="M30" s="31">
        <f t="shared" si="1"/>
        <v>479.65706040000003</v>
      </c>
    </row>
    <row r="31" spans="2:13" ht="12.75">
      <c r="B31" t="s">
        <v>0</v>
      </c>
      <c r="J31" s="20">
        <v>8</v>
      </c>
      <c r="K31" s="20" t="s">
        <v>158</v>
      </c>
      <c r="L31" s="25">
        <v>1.62</v>
      </c>
      <c r="M31" s="31">
        <f t="shared" si="1"/>
        <v>388.522218924</v>
      </c>
    </row>
    <row r="32" spans="10:13" ht="12.75">
      <c r="J32" s="20">
        <v>9</v>
      </c>
      <c r="K32" s="20" t="s">
        <v>158</v>
      </c>
      <c r="L32" s="25">
        <v>1.62</v>
      </c>
      <c r="M32" s="31">
        <f t="shared" si="1"/>
        <v>388.522218924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 t="s">
        <v>159</v>
      </c>
      <c r="L33" s="25">
        <f>0.02*184.3</f>
        <v>3.6860000000000004</v>
      </c>
      <c r="M33" s="31">
        <f t="shared" si="1"/>
        <v>884.0079623172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 t="s">
        <v>168</v>
      </c>
      <c r="L34" s="25">
        <v>0.21</v>
      </c>
      <c r="M34" s="31">
        <f t="shared" si="1"/>
        <v>50.363991342000006</v>
      </c>
    </row>
    <row r="35" spans="1:13" ht="12.75">
      <c r="A35" t="s">
        <v>3</v>
      </c>
      <c r="J35" s="20">
        <v>12</v>
      </c>
      <c r="K35" s="20" t="s">
        <v>170</v>
      </c>
      <c r="L35" s="25">
        <v>0.14</v>
      </c>
      <c r="M35" s="31">
        <f t="shared" si="1"/>
        <v>33.575994228000006</v>
      </c>
    </row>
    <row r="36" spans="1:13" ht="12.75">
      <c r="A36" t="s">
        <v>4</v>
      </c>
      <c r="E36">
        <v>265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1">
        <f t="shared" si="1"/>
        <v>0</v>
      </c>
    </row>
    <row r="39" spans="10:13" ht="12.75">
      <c r="J39" s="20">
        <v>16</v>
      </c>
      <c r="K39" s="20"/>
      <c r="L39" s="25"/>
      <c r="M39" s="31">
        <f t="shared" si="1"/>
        <v>0</v>
      </c>
    </row>
    <row r="40" spans="1:13" ht="12.75">
      <c r="A40" s="2" t="s">
        <v>6</v>
      </c>
      <c r="F40" s="11">
        <v>143301.29</v>
      </c>
      <c r="J40" s="20">
        <v>17</v>
      </c>
      <c r="K40" s="20"/>
      <c r="L40" s="25"/>
      <c r="M40" s="31">
        <f t="shared" si="1"/>
        <v>0</v>
      </c>
    </row>
    <row r="41" spans="1:13" ht="12.75">
      <c r="A41" t="s">
        <v>7</v>
      </c>
      <c r="F41" s="5">
        <v>101606.51</v>
      </c>
      <c r="J41" s="20">
        <v>18</v>
      </c>
      <c r="K41" s="20"/>
      <c r="L41" s="25"/>
      <c r="M41" s="31">
        <f t="shared" si="1"/>
        <v>0</v>
      </c>
    </row>
    <row r="42" spans="2:13" ht="12.75">
      <c r="B42" t="s">
        <v>8</v>
      </c>
      <c r="F42" s="9">
        <f>F41/F40</f>
        <v>0.7090411398250497</v>
      </c>
      <c r="J42" s="20"/>
      <c r="K42" s="30" t="s">
        <v>58</v>
      </c>
      <c r="L42" s="28">
        <f>SUM(L24:L41)</f>
        <v>34.089200000000005</v>
      </c>
      <c r="M42" s="32">
        <f>SUM(M24:M41)</f>
        <v>8175.562731693842</v>
      </c>
    </row>
    <row r="43" spans="1:11" ht="12.75">
      <c r="A43" t="s">
        <v>126</v>
      </c>
      <c r="F43" s="11">
        <f>250+400+250</f>
        <v>900</v>
      </c>
      <c r="K43" s="1" t="s"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102506.51</v>
      </c>
      <c r="J44" s="22" t="s">
        <v>36</v>
      </c>
      <c r="K44" s="22"/>
      <c r="L44" s="22" t="s">
        <v>63</v>
      </c>
      <c r="M44" s="22" t="s">
        <v>42</v>
      </c>
    </row>
    <row r="45" spans="10:13" ht="12.75">
      <c r="J45" s="23" t="s">
        <v>37</v>
      </c>
      <c r="K45" s="23" t="s">
        <v>38</v>
      </c>
      <c r="L45" s="23"/>
      <c r="M45" s="23" t="s">
        <v>64</v>
      </c>
    </row>
    <row r="46" spans="2:13" ht="12.75">
      <c r="B46" s="1" t="s">
        <v>10</v>
      </c>
      <c r="C46" s="1"/>
      <c r="J46" s="20">
        <v>1</v>
      </c>
      <c r="K46" s="20" t="s">
        <v>141</v>
      </c>
      <c r="L46" s="25" t="s">
        <v>142</v>
      </c>
      <c r="M46" s="25">
        <f>8*537</f>
        <v>4296</v>
      </c>
    </row>
    <row r="47" spans="10:13" ht="12.75">
      <c r="J47" s="20">
        <v>2</v>
      </c>
      <c r="K47" s="20" t="s">
        <v>143</v>
      </c>
      <c r="L47" s="23" t="s">
        <v>144</v>
      </c>
      <c r="M47" s="23">
        <f>2*95.5</f>
        <v>191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 t="s">
        <v>147</v>
      </c>
      <c r="L48" s="23" t="s">
        <v>144</v>
      </c>
      <c r="M48" s="23">
        <v>14</v>
      </c>
    </row>
    <row r="49" spans="1:13" ht="12.75">
      <c r="A49" t="s">
        <v>12</v>
      </c>
      <c r="F49" s="11">
        <f>(6396+6715)*1.302</f>
        <v>17070.522</v>
      </c>
      <c r="J49" s="20">
        <v>4</v>
      </c>
      <c r="K49" s="20" t="s">
        <v>148</v>
      </c>
      <c r="L49" s="23" t="s">
        <v>149</v>
      </c>
      <c r="M49" s="54">
        <v>509.2</v>
      </c>
    </row>
    <row r="50" spans="1:13" ht="12.75">
      <c r="A50" s="6" t="s">
        <v>15</v>
      </c>
      <c r="F50" s="11">
        <f>(1745+1832)*1.302</f>
        <v>4657.254</v>
      </c>
      <c r="J50" s="20">
        <v>5</v>
      </c>
      <c r="K50" s="20" t="s">
        <v>150</v>
      </c>
      <c r="L50" s="23" t="s">
        <v>144</v>
      </c>
      <c r="M50" s="54">
        <f>2*243</f>
        <v>486</v>
      </c>
    </row>
    <row r="51" spans="1:13" ht="12.75">
      <c r="A51" s="57" t="s">
        <v>83</v>
      </c>
      <c r="B51" s="55"/>
      <c r="C51" s="55"/>
      <c r="D51" s="55"/>
      <c r="E51" s="58">
        <v>0</v>
      </c>
      <c r="F51" s="56">
        <f>E51*E33</f>
        <v>0</v>
      </c>
      <c r="J51" s="20">
        <v>6</v>
      </c>
      <c r="K51" s="20" t="s">
        <v>151</v>
      </c>
      <c r="L51" s="23" t="s">
        <v>152</v>
      </c>
      <c r="M51" s="23">
        <f>2*137</f>
        <v>274</v>
      </c>
    </row>
    <row r="52" spans="1:13" ht="12.75">
      <c r="A52" s="10" t="s">
        <v>34</v>
      </c>
      <c r="D52" s="5"/>
      <c r="F52" s="33">
        <f>F49+F50+F51</f>
        <v>21727.776</v>
      </c>
      <c r="J52" s="20">
        <v>7</v>
      </c>
      <c r="K52" s="20" t="s">
        <v>153</v>
      </c>
      <c r="L52" s="23" t="s">
        <v>144</v>
      </c>
      <c r="M52" s="23">
        <f>2*2006</f>
        <v>4012</v>
      </c>
    </row>
    <row r="53" spans="1:13" ht="12.75">
      <c r="A53" s="4" t="s">
        <v>16</v>
      </c>
      <c r="D53" s="5"/>
      <c r="J53" s="20">
        <v>8</v>
      </c>
      <c r="K53" s="20" t="s">
        <v>148</v>
      </c>
      <c r="L53" s="23" t="s">
        <v>144</v>
      </c>
      <c r="M53" s="23">
        <f>2*524</f>
        <v>1048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9</v>
      </c>
      <c r="K54" s="20" t="s">
        <v>154</v>
      </c>
      <c r="L54" s="23" t="s">
        <v>145</v>
      </c>
      <c r="M54" s="23">
        <f>4*105.3</f>
        <v>421.2</v>
      </c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10</v>
      </c>
      <c r="K55" s="20" t="s">
        <v>155</v>
      </c>
      <c r="L55" s="23" t="s">
        <v>145</v>
      </c>
      <c r="M55" s="23">
        <f>109.75</f>
        <v>109.75</v>
      </c>
    </row>
    <row r="56" spans="1:13" ht="12.75">
      <c r="A56" s="10" t="s">
        <v>17</v>
      </c>
      <c r="B56" s="10"/>
      <c r="C56" s="10"/>
      <c r="F56" s="33">
        <f>SUM(F54:F55)</f>
        <v>0</v>
      </c>
      <c r="J56" s="20">
        <v>11</v>
      </c>
      <c r="K56" s="20" t="s">
        <v>156</v>
      </c>
      <c r="L56" s="23" t="s">
        <v>146</v>
      </c>
      <c r="M56" s="23">
        <f>6*173</f>
        <v>1038</v>
      </c>
    </row>
    <row r="57" spans="1:13" ht="12.75">
      <c r="A57" s="4" t="s">
        <v>18</v>
      </c>
      <c r="B57" s="4"/>
      <c r="J57" s="20">
        <v>12</v>
      </c>
      <c r="K57" s="20" t="s">
        <v>157</v>
      </c>
      <c r="L57" s="23" t="s">
        <v>149</v>
      </c>
      <c r="M57" s="23">
        <v>425</v>
      </c>
    </row>
    <row r="58" spans="1:13" ht="12.75">
      <c r="A58" t="s">
        <v>19</v>
      </c>
      <c r="C58">
        <v>575588</v>
      </c>
      <c r="D58">
        <v>224780.8</v>
      </c>
      <c r="E58">
        <v>3169.4</v>
      </c>
      <c r="F58" s="36">
        <f>C58/D58*E58</f>
        <v>8115.767037042311</v>
      </c>
      <c r="J58" s="20">
        <v>13</v>
      </c>
      <c r="K58" s="20" t="s">
        <v>148</v>
      </c>
      <c r="L58" s="23" t="s">
        <v>144</v>
      </c>
      <c r="M58" s="23">
        <f>2*518.4</f>
        <v>1036.8</v>
      </c>
    </row>
    <row r="59" spans="1:13" ht="12.75">
      <c r="A59" t="s">
        <v>20</v>
      </c>
      <c r="F59" s="36">
        <f>M20</f>
        <v>5059.33925448</v>
      </c>
      <c r="J59" s="20">
        <v>14</v>
      </c>
      <c r="K59" s="20" t="s">
        <v>160</v>
      </c>
      <c r="L59" s="23" t="s">
        <v>161</v>
      </c>
      <c r="M59" s="23">
        <f>2*338</f>
        <v>676</v>
      </c>
    </row>
    <row r="60" spans="1:13" ht="12.75">
      <c r="A60" t="s">
        <v>21</v>
      </c>
      <c r="F60" s="11">
        <f>M42</f>
        <v>8175.562731693842</v>
      </c>
      <c r="J60" s="20">
        <v>15</v>
      </c>
      <c r="K60" s="20" t="s">
        <v>162</v>
      </c>
      <c r="L60" s="23" t="s">
        <v>144</v>
      </c>
      <c r="M60" s="23">
        <f>2*132.82</f>
        <v>265.64</v>
      </c>
    </row>
    <row r="61" spans="1:13" ht="12.75">
      <c r="A61" t="s">
        <v>73</v>
      </c>
      <c r="F61" s="5">
        <f>1*600*1.302</f>
        <v>781.2</v>
      </c>
      <c r="J61" s="20">
        <v>16</v>
      </c>
      <c r="K61" s="20" t="s">
        <v>163</v>
      </c>
      <c r="L61" s="23" t="s">
        <v>144</v>
      </c>
      <c r="M61" s="23">
        <f>2*64.78</f>
        <v>129.56</v>
      </c>
    </row>
    <row r="62" spans="1:13" ht="12.75">
      <c r="A62" t="s">
        <v>22</v>
      </c>
      <c r="F62" s="5">
        <f>M71</f>
        <v>15491.55</v>
      </c>
      <c r="J62" s="20">
        <v>17</v>
      </c>
      <c r="K62" s="20" t="s">
        <v>164</v>
      </c>
      <c r="L62" s="23" t="s">
        <v>165</v>
      </c>
      <c r="M62" s="23">
        <f>3*7</f>
        <v>21</v>
      </c>
    </row>
    <row r="63" spans="1:13" ht="12.75">
      <c r="A63" t="s">
        <v>23</v>
      </c>
      <c r="F63" s="5">
        <v>0</v>
      </c>
      <c r="J63" s="20">
        <v>18</v>
      </c>
      <c r="K63" s="20" t="s">
        <v>166</v>
      </c>
      <c r="L63" s="23" t="s">
        <v>144</v>
      </c>
      <c r="M63" s="23">
        <f>2*12</f>
        <v>24</v>
      </c>
    </row>
    <row r="64" spans="1:13" ht="12.75">
      <c r="A64" t="s">
        <v>24</v>
      </c>
      <c r="F64" s="5"/>
      <c r="J64" s="20">
        <v>19</v>
      </c>
      <c r="K64" s="20" t="s">
        <v>147</v>
      </c>
      <c r="L64" s="23" t="s">
        <v>144</v>
      </c>
      <c r="M64" s="23">
        <f>2*67</f>
        <v>134</v>
      </c>
    </row>
    <row r="65" spans="2:13" ht="12.75">
      <c r="B65">
        <v>3169.4</v>
      </c>
      <c r="C65" t="s">
        <v>13</v>
      </c>
      <c r="D65" s="11">
        <v>0.71</v>
      </c>
      <c r="E65" t="s">
        <v>14</v>
      </c>
      <c r="F65" s="46">
        <f>B65*D65</f>
        <v>2250.274</v>
      </c>
      <c r="J65" s="20">
        <v>20</v>
      </c>
      <c r="K65" s="20" t="s">
        <v>167</v>
      </c>
      <c r="L65" s="23" t="s">
        <v>152</v>
      </c>
      <c r="M65" s="23">
        <f>2*145.4</f>
        <v>290.8</v>
      </c>
    </row>
    <row r="66" spans="1:13" ht="12.75">
      <c r="A66" s="55" t="s">
        <v>79</v>
      </c>
      <c r="B66" s="55"/>
      <c r="C66" s="55"/>
      <c r="D66" s="56"/>
      <c r="E66" s="55"/>
      <c r="F66" s="56">
        <v>0</v>
      </c>
      <c r="J66" s="20">
        <v>21</v>
      </c>
      <c r="K66" s="20" t="s">
        <v>169</v>
      </c>
      <c r="L66" s="23" t="s">
        <v>165</v>
      </c>
      <c r="M66" s="23">
        <f>3*11.4</f>
        <v>34.2</v>
      </c>
    </row>
    <row r="67" spans="1:13" ht="12.75">
      <c r="A67" s="55" t="s">
        <v>84</v>
      </c>
      <c r="B67" s="55"/>
      <c r="C67" s="55"/>
      <c r="D67" s="56">
        <v>0</v>
      </c>
      <c r="E67" s="55"/>
      <c r="F67" s="56">
        <f>D67*E33</f>
        <v>0</v>
      </c>
      <c r="J67" s="20">
        <v>22</v>
      </c>
      <c r="K67" s="20" t="s">
        <v>169</v>
      </c>
      <c r="L67" s="23" t="s">
        <v>144</v>
      </c>
      <c r="M67" s="23">
        <f>2*27.7</f>
        <v>55.4</v>
      </c>
    </row>
    <row r="68" spans="1:13" ht="12.75">
      <c r="A68" s="10" t="s">
        <v>25</v>
      </c>
      <c r="B68" s="10"/>
      <c r="C68" s="10"/>
      <c r="F68" s="33">
        <f>SUM(F58:F67)</f>
        <v>39873.69302321615</v>
      </c>
      <c r="J68" s="20">
        <v>23</v>
      </c>
      <c r="K68" s="20"/>
      <c r="L68" s="23"/>
      <c r="M68" s="23"/>
    </row>
    <row r="69" spans="1:13" ht="12.75">
      <c r="A69" s="4" t="s">
        <v>26</v>
      </c>
      <c r="J69" s="20">
        <v>24</v>
      </c>
      <c r="K69" s="20"/>
      <c r="L69" s="23"/>
      <c r="M69" s="23"/>
    </row>
    <row r="70" spans="1:13" ht="12.75">
      <c r="A70" t="s">
        <v>27</v>
      </c>
      <c r="B70">
        <v>3169.4</v>
      </c>
      <c r="C70" t="s">
        <v>66</v>
      </c>
      <c r="D70" s="5">
        <v>0.39</v>
      </c>
      <c r="E70" t="s">
        <v>14</v>
      </c>
      <c r="F70" s="46">
        <f>B70*D70</f>
        <v>1236.066</v>
      </c>
      <c r="J70" s="20"/>
      <c r="K70" s="20"/>
      <c r="L70" s="23"/>
      <c r="M70" s="23"/>
    </row>
    <row r="71" spans="1:13" ht="12.75">
      <c r="A71" t="s">
        <v>28</v>
      </c>
      <c r="F71" s="5"/>
      <c r="J71" s="20"/>
      <c r="K71" s="20"/>
      <c r="L71" s="34" t="s">
        <v>65</v>
      </c>
      <c r="M71" s="35">
        <f>SUM(M46:M70)</f>
        <v>15491.55</v>
      </c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2.38</v>
      </c>
      <c r="E73" t="s">
        <v>14</v>
      </c>
      <c r="F73" s="11">
        <f>B73*D73</f>
        <v>7543.172</v>
      </c>
    </row>
    <row r="74" spans="1:6" ht="12.75">
      <c r="A74" s="10" t="s">
        <v>29</v>
      </c>
      <c r="F74" s="33">
        <f>F70+F73</f>
        <v>8779.238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4.62</v>
      </c>
      <c r="E77" t="s">
        <v>14</v>
      </c>
      <c r="F77" s="11">
        <f>B77*D77</f>
        <v>14642.628</v>
      </c>
    </row>
    <row r="78" spans="1:6" ht="12.75">
      <c r="A78" s="10" t="s">
        <v>32</v>
      </c>
      <c r="F78" s="33">
        <f>SUM(F77)</f>
        <v>14642.628</v>
      </c>
    </row>
    <row r="79" spans="1:6" ht="12.75">
      <c r="A79" s="59" t="s">
        <v>78</v>
      </c>
      <c r="B79" s="55"/>
      <c r="C79" s="55"/>
      <c r="D79" s="58">
        <v>0</v>
      </c>
      <c r="E79" s="55"/>
      <c r="F79" s="60">
        <f>D79*E33</f>
        <v>0</v>
      </c>
    </row>
    <row r="80" spans="1:6" ht="12.75">
      <c r="A80" s="1" t="s">
        <v>33</v>
      </c>
      <c r="B80" s="1"/>
      <c r="F80" s="33">
        <f>F52+F56+F68+F74+F78+F79</f>
        <v>85023.33502321615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4931.353431346536</v>
      </c>
      <c r="I81" s="7"/>
    </row>
    <row r="82" spans="1:9" ht="12.75">
      <c r="A82" s="1"/>
      <c r="B82" s="37" t="s">
        <v>128</v>
      </c>
      <c r="C82" s="37"/>
      <c r="D82" s="1"/>
      <c r="E82" s="51"/>
      <c r="F82" s="52">
        <f>1999*2</f>
        <v>3998</v>
      </c>
      <c r="I82" s="7"/>
    </row>
    <row r="83" spans="1:9" ht="12.75">
      <c r="A83" s="1"/>
      <c r="B83" s="37" t="s">
        <v>129</v>
      </c>
      <c r="C83" s="37"/>
      <c r="D83" s="1"/>
      <c r="E83" s="51"/>
      <c r="F83" s="52">
        <f>2*285.28</f>
        <v>570.56</v>
      </c>
      <c r="I83" s="7"/>
    </row>
    <row r="84" spans="1:9" ht="12.75">
      <c r="A84" s="1"/>
      <c r="B84" s="37" t="s">
        <v>130</v>
      </c>
      <c r="C84" s="37"/>
      <c r="D84" s="1"/>
      <c r="E84" s="51"/>
      <c r="F84" s="52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94523.24845456268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133</v>
      </c>
    </row>
    <row r="87" spans="1:6" ht="12.75">
      <c r="A87" s="13"/>
      <c r="B87" s="40">
        <v>44562</v>
      </c>
      <c r="C87" s="41">
        <v>-93409</v>
      </c>
      <c r="D87" s="44">
        <f>F44</f>
        <v>102506.51</v>
      </c>
      <c r="E87" s="44">
        <f>F85</f>
        <v>94523.24845456268</v>
      </c>
      <c r="F87" s="45">
        <f>C87+D87-E87</f>
        <v>-85425.73845456268</v>
      </c>
    </row>
    <row r="89" spans="1:6" ht="13.5" thickBot="1">
      <c r="A89" t="s">
        <v>111</v>
      </c>
      <c r="C89" s="49">
        <v>44562</v>
      </c>
      <c r="D89" s="8" t="s">
        <v>112</v>
      </c>
      <c r="E89" s="49">
        <v>44620</v>
      </c>
      <c r="F89" t="s">
        <v>113</v>
      </c>
    </row>
    <row r="90" spans="1:7" ht="13.5" thickBot="1">
      <c r="A90" t="s">
        <v>114</v>
      </c>
      <c r="F90" s="50">
        <f>E87</f>
        <v>94523.24845456268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2017-08-21T12:45:51Z</cp:lastPrinted>
  <dcterms:created xsi:type="dcterms:W3CDTF">2008-08-18T07:30:19Z</dcterms:created>
  <dcterms:modified xsi:type="dcterms:W3CDTF">2022-04-28T13:21:45Z</dcterms:modified>
  <cp:category/>
  <cp:version/>
  <cp:contentType/>
  <cp:contentStatus/>
</cp:coreProperties>
</file>