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<sst xmlns="http://schemas.openxmlformats.org/spreadsheetml/2006/main" count="204" uniqueCount="166">
  <si>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</si>
  <si>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</si>
  <si>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</si>
  <si>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</si>
  <si>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</si>
  <si>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</si>
  <si>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</si>
  <si>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</si>
  <si>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</si>
  <si>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</si>
  <si>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</si>
  <si>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</si>
  <si>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</si>
  <si>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</si>
  <si>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</si>
  <si>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</si>
  <si>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</si>
  <si>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</si>
  <si>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</si>
  <si>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</si>
  <si>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</si>
  <si>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</si>
  <si>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</si>
  <si>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</si>
  <si>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</si>
  <si>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</si>
  <si>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</si>
  <si>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</si>
  <si>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</si>
  <si>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</si>
  <si>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</si>
  <si>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</si>
  <si>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</si>
  <si>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</si>
  <si>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</si>
  <si>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</si>
  <si>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</si>
  <si>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</si>
  <si>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</si>
  <si>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</si>
  <si>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</si>
  <si>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</si>
  <si>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</si>
  <si>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</si>
  <si>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</si>
  <si>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</si>
  <si>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</si>
  <si>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</si>
  <si>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</si>
  <si>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</si>
  <si>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</si>
  <si>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</si>
  <si>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</si>
  <si>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</si>
  <si>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</si>
  <si>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</si>
  <si>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</si>
  <si>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</si>
  <si>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</si>
  <si>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</si>
  <si>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</si>
  <si>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</si>
  <si>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</si>
  <si>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</si>
  <si>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</si>
  <si>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</si>
  <si>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</si>
  <si>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</si>
  <si>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</si>
  <si>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</si>
  <si>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</si>
  <si>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</si>
  <si>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</si>
  <si>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</si>
  <si>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</si>
  <si>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</si>
  <si>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</si>
  <si>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</si>
  <si>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</si>
  <si>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</si>
  <si>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</si>
  <si>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</si>
  <si>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</si>
  <si>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</si>
  <si>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</si>
  <si>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</si>
  <si>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</si>
  <si>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</si>
  <si>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</si>
  <si>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</si>
  <si>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</si>
  <si>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</si>
  <si>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</si>
  <si>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</si>
  <si>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</si>
  <si>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</si>
  <si>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</si>
  <si>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</si>
  <si>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</si>
  <si>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</si>
  <si>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</si>
  <si>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</si>
  <si>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</si>
  <si>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</si>
  <si>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</si>
  <si>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</si>
  <si>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</si>
  <si>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</si>
  <si>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</si>
  <si>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</si>
  <si>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</si>
  <si>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</si>
  <si>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</si>
  <si>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</si>
  <si>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</si>
  <si>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</si>
  <si>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</si>
  <si>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</si>
  <si>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</si>
  <si>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</si>
  <si>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</si>
  <si>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</si>
  <si>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</si>
  <si>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</si>
  <si>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</si>
  <si>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</si>
  <si>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</si>
  <si>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</si>
  <si>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</si>
  <si>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</si>
  <si>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</si>
  <si>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</si>
  <si>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2021г.</t>
  </si>
  <si>
    <t>ост.на 01.05</t>
  </si>
  <si>
    <t>апреля</t>
  </si>
  <si>
    <t>смена труб д 32 (2мп) т.п.</t>
  </si>
  <si>
    <t>труба д 32</t>
  </si>
  <si>
    <t>2мп</t>
  </si>
  <si>
    <t>американка 32</t>
  </si>
  <si>
    <t>1шт</t>
  </si>
  <si>
    <t>муфта паечная 32</t>
  </si>
  <si>
    <t xml:space="preserve">переход </t>
  </si>
  <si>
    <t xml:space="preserve">смена ламп (6шт) </t>
  </si>
  <si>
    <t>лампа</t>
  </si>
  <si>
    <t>6шт</t>
  </si>
  <si>
    <t>за   март-апрель  2022 г.</t>
  </si>
  <si>
    <t>смена труб д 110 пвх (4мп)</t>
  </si>
  <si>
    <t>переход 110</t>
  </si>
  <si>
    <t>патрубок 110</t>
  </si>
  <si>
    <t>труба д 110</t>
  </si>
  <si>
    <t>4мп</t>
  </si>
  <si>
    <t xml:space="preserve">крестовина </t>
  </si>
  <si>
    <t>манжета 110</t>
  </si>
  <si>
    <t xml:space="preserve">смена гебо 32 (2шт) </t>
  </si>
  <si>
    <t xml:space="preserve">смена труб д 32 (4мп) </t>
  </si>
  <si>
    <t xml:space="preserve">смена труб д 20 (2мп) </t>
  </si>
  <si>
    <t>гебо 32</t>
  </si>
  <si>
    <t>2шт</t>
  </si>
  <si>
    <t>муфта комп. 32</t>
  </si>
  <si>
    <t>тройник 32</t>
  </si>
  <si>
    <t>уголок 32</t>
  </si>
  <si>
    <t>переход 32/25</t>
  </si>
  <si>
    <t>муфта 32</t>
  </si>
  <si>
    <t>труба д 20</t>
  </si>
  <si>
    <t xml:space="preserve">смена ламп (3шт) 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</si>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</sst>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56" sqref="M5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3.4</v>
      </c>
      <c r="K1" t="s">
        <v>66</v>
      </c>
    </row>
    <row r="2" spans="1:11" ht="12.75">
      <c r="A2" t="s">
        <v>85</v>
      </c>
      <c r="K2" s="5" t="s">
        <v>145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1.87</v>
      </c>
      <c r="M16" s="47">
        <f t="shared" si="0"/>
        <v>389.98204476000006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20.85</v>
      </c>
      <c r="M20" s="33">
        <f>SUM(M6:M19)</f>
        <v>4348.195525800001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7">
        <f>0.02*156.46</f>
        <v>3.1292000000000004</v>
      </c>
      <c r="M24" s="32">
        <f aca="true" t="shared" si="1" ref="M24:M32">L24*160.174*1.302*1.15</f>
        <v>750.4714367018402</v>
      </c>
    </row>
    <row r="25" spans="1:13" ht="12.75">
      <c r="A25" t="s">
        <v>106</v>
      </c>
      <c r="J25" s="20">
        <v>2</v>
      </c>
      <c r="K25" s="20" t="s">
        <v>142</v>
      </c>
      <c r="L25" s="47">
        <f>0.06*7.1</f>
        <v>0.426</v>
      </c>
      <c r="M25" s="32">
        <f t="shared" si="1"/>
        <v>102.16695386519999</v>
      </c>
    </row>
    <row r="26" spans="1:13" ht="12.75">
      <c r="A26" t="s">
        <v>107</v>
      </c>
      <c r="J26" s="20">
        <v>3</v>
      </c>
      <c r="K26" s="20" t="s">
        <v>146</v>
      </c>
      <c r="L26" s="47">
        <f>0.04*146.9</f>
        <v>5.876</v>
      </c>
      <c r="M26" s="32">
        <f t="shared" si="1"/>
        <v>1409.2324434552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153</v>
      </c>
      <c r="L27" s="42">
        <f>2*1.03</f>
        <v>2.06</v>
      </c>
      <c r="M27" s="32">
        <f t="shared" si="1"/>
        <v>494.04677221199995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154</v>
      </c>
      <c r="L28" s="42">
        <f>0.04*156.46</f>
        <v>6.258400000000001</v>
      </c>
      <c r="M28" s="32">
        <f t="shared" si="1"/>
        <v>1500.9428734036803</v>
      </c>
    </row>
    <row r="29" spans="10:13" ht="12.75">
      <c r="J29" s="20">
        <v>6</v>
      </c>
      <c r="K29" s="20" t="s">
        <v>155</v>
      </c>
      <c r="L29" s="25">
        <f>0.02*224.9</f>
        <v>4.498</v>
      </c>
      <c r="M29" s="32">
        <f t="shared" si="1"/>
        <v>1078.7487288396</v>
      </c>
    </row>
    <row r="30" spans="2:13" ht="12.75">
      <c r="B30" t="s">
        <v>0</v>
      </c>
      <c r="J30" s="20">
        <v>7</v>
      </c>
      <c r="K30" s="20" t="s">
        <v>164</v>
      </c>
      <c r="L30" s="25">
        <v>0.21</v>
      </c>
      <c r="M30" s="32">
        <f t="shared" si="1"/>
        <v>50.363991342000006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22.457600000000003</v>
      </c>
      <c r="M33" s="33">
        <f>SUM(M24:M32)</f>
        <v>5385.973199819521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136</v>
      </c>
      <c r="L37" s="25" t="s">
        <v>137</v>
      </c>
      <c r="M37" s="47">
        <f>2*212</f>
        <v>424</v>
      </c>
    </row>
    <row r="38" spans="10:13" ht="12.75">
      <c r="J38" s="20">
        <v>2</v>
      </c>
      <c r="K38" s="20" t="s">
        <v>138</v>
      </c>
      <c r="L38" s="25" t="s">
        <v>139</v>
      </c>
      <c r="M38" s="25">
        <v>173</v>
      </c>
    </row>
    <row r="39" spans="1:13" ht="12.75">
      <c r="A39" s="2" t="s">
        <v>6</v>
      </c>
      <c r="F39" s="11">
        <f>98978.85-69.58</f>
        <v>98909.27</v>
      </c>
      <c r="J39" s="20">
        <v>3</v>
      </c>
      <c r="K39" s="20" t="s">
        <v>140</v>
      </c>
      <c r="L39" s="25" t="s">
        <v>139</v>
      </c>
      <c r="M39" s="25">
        <v>8</v>
      </c>
    </row>
    <row r="40" spans="1:13" ht="12.75">
      <c r="A40" t="s">
        <v>7</v>
      </c>
      <c r="F40" s="5">
        <v>106266.08</v>
      </c>
      <c r="J40" s="20">
        <v>4</v>
      </c>
      <c r="K40" s="20" t="s">
        <v>141</v>
      </c>
      <c r="L40" s="25" t="s">
        <v>139</v>
      </c>
      <c r="M40" s="25">
        <v>102</v>
      </c>
    </row>
    <row r="41" spans="2:13" ht="12.75">
      <c r="B41" t="s">
        <v>8</v>
      </c>
      <c r="F41" s="9">
        <f>F40/F39</f>
        <v>1.0743793781917508</v>
      </c>
      <c r="J41" s="20">
        <v>5</v>
      </c>
      <c r="K41" s="20" t="s">
        <v>143</v>
      </c>
      <c r="L41" s="25" t="s">
        <v>144</v>
      </c>
      <c r="M41" s="47">
        <f>6*13.6</f>
        <v>81.6</v>
      </c>
    </row>
    <row r="42" spans="1:13" ht="12.75">
      <c r="A42" t="s">
        <v>130</v>
      </c>
      <c r="F42" s="5">
        <f>250+400+400+250+105</f>
        <v>1405</v>
      </c>
      <c r="J42" s="20">
        <v>6</v>
      </c>
      <c r="K42" s="20" t="s">
        <v>147</v>
      </c>
      <c r="L42" s="25" t="s">
        <v>139</v>
      </c>
      <c r="M42" s="47">
        <v>200.65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107671.08</v>
      </c>
      <c r="J43" s="20">
        <v>7</v>
      </c>
      <c r="K43" s="20" t="s">
        <v>148</v>
      </c>
      <c r="L43" s="25" t="s">
        <v>139</v>
      </c>
      <c r="M43" s="47">
        <v>137.91</v>
      </c>
    </row>
    <row r="44" spans="10:13" ht="12.75">
      <c r="J44" s="20">
        <v>8</v>
      </c>
      <c r="K44" s="20" t="s">
        <v>149</v>
      </c>
      <c r="L44" s="25" t="s">
        <v>150</v>
      </c>
      <c r="M44" s="47">
        <f>4*334.97</f>
        <v>1339.88</v>
      </c>
    </row>
    <row r="45" spans="2:13" ht="12.75">
      <c r="B45" s="1" t="s">
        <v>10</v>
      </c>
      <c r="C45" s="1"/>
      <c r="J45" s="20">
        <v>9</v>
      </c>
      <c r="K45" s="20" t="s">
        <v>151</v>
      </c>
      <c r="L45" s="25" t="s">
        <v>139</v>
      </c>
      <c r="M45" s="47">
        <v>400.38</v>
      </c>
    </row>
    <row r="46" spans="10:13" ht="12.75">
      <c r="J46" s="20">
        <v>10</v>
      </c>
      <c r="K46" s="20" t="s">
        <v>152</v>
      </c>
      <c r="L46" s="25" t="s">
        <v>139</v>
      </c>
      <c r="M46" s="25">
        <v>43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 t="s">
        <v>156</v>
      </c>
      <c r="L47" s="25" t="s">
        <v>157</v>
      </c>
      <c r="M47" s="25">
        <f>2*1091.93</f>
        <v>2183.86</v>
      </c>
    </row>
    <row r="48" spans="1:13" ht="12.75">
      <c r="A48" t="s">
        <v>12</v>
      </c>
      <c r="F48" s="11">
        <f>(6396.08+6715.84)*1.302</f>
        <v>17071.71984</v>
      </c>
      <c r="J48" s="20">
        <v>12</v>
      </c>
      <c r="K48" s="20" t="s">
        <v>158</v>
      </c>
      <c r="L48" s="25" t="s">
        <v>157</v>
      </c>
      <c r="M48" s="25">
        <f>2*135.3</f>
        <v>270.6</v>
      </c>
    </row>
    <row r="49" spans="1:13" ht="12.75">
      <c r="A49" s="6" t="s">
        <v>15</v>
      </c>
      <c r="F49" s="5">
        <f>(2727+2863)*1.302</f>
        <v>7278.18</v>
      </c>
      <c r="J49" s="20">
        <v>13</v>
      </c>
      <c r="K49" s="20" t="s">
        <v>159</v>
      </c>
      <c r="L49" s="25" t="s">
        <v>157</v>
      </c>
      <c r="M49" s="25">
        <f>2*18</f>
        <v>36</v>
      </c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 t="s">
        <v>160</v>
      </c>
      <c r="L50" s="25" t="s">
        <v>157</v>
      </c>
      <c r="M50" s="25">
        <f>2*12</f>
        <v>24</v>
      </c>
    </row>
    <row r="51" spans="1:13" ht="12.75">
      <c r="A51" s="4" t="s">
        <v>33</v>
      </c>
      <c r="F51" s="31">
        <f>F48+F49+F50</f>
        <v>24349.899840000002</v>
      </c>
      <c r="J51" s="20">
        <v>15</v>
      </c>
      <c r="K51" s="20" t="s">
        <v>161</v>
      </c>
      <c r="L51" s="25" t="s">
        <v>157</v>
      </c>
      <c r="M51" s="25">
        <f>2*7</f>
        <v>14</v>
      </c>
    </row>
    <row r="52" spans="1:13" ht="12.75">
      <c r="A52" s="4" t="s">
        <v>16</v>
      </c>
      <c r="J52" s="20">
        <v>16</v>
      </c>
      <c r="K52" s="20" t="s">
        <v>162</v>
      </c>
      <c r="L52" s="25" t="s">
        <v>157</v>
      </c>
      <c r="M52" s="25">
        <f>2*48</f>
        <v>96</v>
      </c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 t="s">
        <v>136</v>
      </c>
      <c r="L53" s="25" t="s">
        <v>150</v>
      </c>
      <c r="M53" s="25">
        <f>4*212</f>
        <v>848</v>
      </c>
    </row>
    <row r="54" spans="1:13" ht="12.75">
      <c r="A54" t="s">
        <v>78</v>
      </c>
      <c r="B54">
        <v>945.6</v>
      </c>
      <c r="C54" t="s">
        <v>13</v>
      </c>
      <c r="D54" s="5">
        <v>0.5</v>
      </c>
      <c r="E54" t="s">
        <v>14</v>
      </c>
      <c r="F54" s="11">
        <f>B54*D54</f>
        <v>472.8</v>
      </c>
      <c r="J54" s="20">
        <v>18</v>
      </c>
      <c r="K54" s="20" t="s">
        <v>163</v>
      </c>
      <c r="L54" s="25" t="s">
        <v>137</v>
      </c>
      <c r="M54" s="25">
        <f>2*102.48</f>
        <v>204.96</v>
      </c>
    </row>
    <row r="55" spans="1:13" ht="12.75">
      <c r="A55" s="4" t="s">
        <v>17</v>
      </c>
      <c r="B55" s="10"/>
      <c r="C55" s="10"/>
      <c r="F55" s="31">
        <f>SUM(F53:F54)</f>
        <v>472.8</v>
      </c>
      <c r="J55" s="20">
        <v>19</v>
      </c>
      <c r="K55" s="20" t="s">
        <v>143</v>
      </c>
      <c r="L55" s="25" t="s">
        <v>165</v>
      </c>
      <c r="M55" s="25">
        <f>3*13.6</f>
        <v>40.8</v>
      </c>
    </row>
    <row r="56" spans="1:13" ht="12.75">
      <c r="A56" s="4" t="s">
        <v>18</v>
      </c>
      <c r="B56" s="4"/>
      <c r="J56" s="20">
        <v>20</v>
      </c>
      <c r="K56" s="20"/>
      <c r="L56" s="25"/>
      <c r="M56" s="25"/>
    </row>
    <row r="57" spans="1:13" ht="12.75">
      <c r="A57" t="s">
        <v>19</v>
      </c>
      <c r="C57">
        <v>598737</v>
      </c>
      <c r="D57">
        <v>224780.8</v>
      </c>
      <c r="E57">
        <v>3474</v>
      </c>
      <c r="F57" s="34">
        <f>C57/D57*E57</f>
        <v>9253.514259224987</v>
      </c>
      <c r="J57" s="20">
        <v>21</v>
      </c>
      <c r="K57" s="20"/>
      <c r="L57" s="25"/>
      <c r="M57" s="25"/>
    </row>
    <row r="58" spans="1:13" ht="12.75">
      <c r="A58" t="s">
        <v>20</v>
      </c>
      <c r="F58" s="34">
        <f>M20</f>
        <v>4348.195525800001</v>
      </c>
      <c r="J58" s="20">
        <v>22</v>
      </c>
      <c r="K58" s="20"/>
      <c r="L58" s="25"/>
      <c r="M58" s="25"/>
    </row>
    <row r="59" spans="1:13" ht="12.75">
      <c r="A59" t="s">
        <v>21</v>
      </c>
      <c r="F59" s="11">
        <f>M33</f>
        <v>5385.973199819521</v>
      </c>
      <c r="J59" s="20"/>
      <c r="K59" s="20"/>
      <c r="L59" s="30" t="s">
        <v>64</v>
      </c>
      <c r="M59" s="33">
        <f>SUM(M37:M58)</f>
        <v>6628.640000000001</v>
      </c>
    </row>
    <row r="60" spans="1:6" ht="12.75">
      <c r="A60" t="s">
        <v>71</v>
      </c>
      <c r="F60" s="5">
        <f>1*600*1.302</f>
        <v>781.2</v>
      </c>
    </row>
    <row r="61" spans="1:6" ht="12.75">
      <c r="A61" t="s">
        <v>22</v>
      </c>
      <c r="F61" s="11">
        <f>M59</f>
        <v>6628.640000000001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0.62</v>
      </c>
      <c r="E64" t="s">
        <v>14</v>
      </c>
      <c r="F64" s="11">
        <f>B64*D64</f>
        <v>2153.88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28551.40298484451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0.4</v>
      </c>
      <c r="E69" t="s">
        <v>14</v>
      </c>
      <c r="F69" s="11">
        <f>B69*D69</f>
        <v>1389.6000000000001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2.54</v>
      </c>
      <c r="E72" t="s">
        <v>14</v>
      </c>
      <c r="F72" s="11">
        <f>B72*D72</f>
        <v>8823.960000000001</v>
      </c>
    </row>
    <row r="73" spans="1:6" ht="12.75">
      <c r="A73" s="4" t="s">
        <v>29</v>
      </c>
      <c r="F73" s="31">
        <f>F69+F72</f>
        <v>10213.560000000001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4.8</v>
      </c>
      <c r="E76" t="s">
        <v>14</v>
      </c>
      <c r="F76" s="11">
        <f>B76*D76</f>
        <v>16675.2</v>
      </c>
    </row>
    <row r="77" spans="1:6" ht="12.75">
      <c r="A77" s="4" t="s">
        <v>31</v>
      </c>
      <c r="F77" s="8">
        <f>SUM(F76)</f>
        <v>16675.2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80262.8628248445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4655.246043840981</v>
      </c>
    </row>
    <row r="81" spans="1:6" ht="12.75">
      <c r="A81" s="1"/>
      <c r="B81" s="35" t="s">
        <v>127</v>
      </c>
      <c r="C81" s="35"/>
      <c r="D81" s="1"/>
      <c r="E81" s="54"/>
      <c r="F81" s="55">
        <f>3810+5288.28</f>
        <v>9098.279999999999</v>
      </c>
    </row>
    <row r="82" spans="1:6" ht="12.75">
      <c r="A82" s="1"/>
      <c r="B82" s="35" t="s">
        <v>128</v>
      </c>
      <c r="C82" s="35"/>
      <c r="D82" s="1"/>
      <c r="E82" s="54"/>
      <c r="F82" s="55">
        <f>2*401.47</f>
        <v>802.94</v>
      </c>
    </row>
    <row r="83" spans="1:6" ht="12.75">
      <c r="A83" s="1"/>
      <c r="B83" s="35" t="s">
        <v>129</v>
      </c>
      <c r="C83" s="35"/>
      <c r="D83" s="1"/>
      <c r="E83" s="54"/>
      <c r="F83" s="55">
        <f>2*2245.6</f>
        <v>4491.2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99310.52886868548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133</v>
      </c>
    </row>
    <row r="86" spans="1:6" ht="12.75">
      <c r="A86" s="13"/>
      <c r="B86" s="38">
        <v>44621</v>
      </c>
      <c r="C86" s="39">
        <v>-650133</v>
      </c>
      <c r="D86" s="44">
        <f>F43</f>
        <v>107671.08</v>
      </c>
      <c r="E86" s="44">
        <f>F84</f>
        <v>99310.52886868548</v>
      </c>
      <c r="F86" s="45">
        <f>C86+D86-E86</f>
        <v>-641772.4488686855</v>
      </c>
    </row>
    <row r="88" spans="1:6" ht="13.5" thickBot="1">
      <c r="A88" t="s">
        <v>111</v>
      </c>
      <c r="C88" s="51">
        <v>44621</v>
      </c>
      <c r="D88" s="8" t="s">
        <v>112</v>
      </c>
      <c r="E88" s="51">
        <v>44681</v>
      </c>
      <c r="F88" t="s">
        <v>113</v>
      </c>
    </row>
    <row r="89" spans="1:7" ht="13.5" thickBot="1">
      <c r="A89" t="s">
        <v>114</v>
      </c>
      <c r="F89" s="52">
        <f>E86</f>
        <v>99310.52886868548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2022-06-15T12:49:55Z</dcterms:modified>
  <cp:category/>
  <cp:version/>
  <cp:contentType/>
  <cp:contentStatus/>
</cp:coreProperties>
</file>