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<sst xmlns="http://schemas.openxmlformats.org/spreadsheetml/2006/main" count="206" uniqueCount="169">
  <si>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</si>
  <si>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</si>
  <si>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</si>
  <si>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</si>
  <si>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</si>
  <si>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</si>
  <si>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</si>
  <si>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</si>
  <si>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</si>
  <si>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</si>
  <si>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</si>
  <si>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</si>
  <si>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</si>
  <si>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</si>
  <si>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</si>
  <si>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</si>
  <si>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</si>
  <si>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</si>
  <si>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</si>
  <si>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</si>
  <si>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</si>
  <si>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</si>
  <si>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</si>
  <si>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</si>
  <si>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</si>
  <si>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</si>
  <si>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</si>
  <si>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</si>
  <si>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</si>
  <si>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</si>
  <si>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</si>
  <si>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</si>
  <si>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</si>
  <si>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</si>
  <si>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</si>
  <si>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</si>
  <si>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</si>
  <si>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</si>
  <si>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</si>
  <si>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</si>
  <si>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</si>
  <si>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</si>
  <si>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</si>
  <si>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</si>
  <si>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</si>
  <si>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</si>
  <si>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</si>
  <si>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</si>
  <si>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</si>
  <si>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</si>
  <si>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</si>
  <si>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</si>
  <si>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</si>
  <si>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</si>
  <si>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</si>
  <si>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</si>
  <si>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</si>
  <si>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</si>
  <si>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</si>
  <si>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</si>
  <si>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</si>
  <si>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</si>
  <si>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</si>
  <si>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</si>
  <si>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</si>
  <si>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</si>
  <si>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</si>
  <si>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</si>
  <si>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</si>
  <si>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</si>
  <si>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</si>
  <si>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</si>
  <si>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</si>
  <si>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</si>
  <si>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</si>
  <si>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</si>
  <si>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</si>
  <si>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</si>
  <si>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</si>
  <si>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</si>
  <si>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</si>
  <si>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</si>
  <si>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</si>
  <si>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</si>
  <si>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</si>
  <si>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</si>
  <si>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</si>
  <si>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</si>
  <si>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</si>
  <si>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</si>
  <si>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</si>
  <si>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</si>
  <si>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</si>
  <si>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</si>
  <si>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</si>
  <si>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</si>
  <si>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</si>
  <si>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</si>
  <si>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</si>
  <si>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</si>
  <si>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</si>
  <si>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</si>
  <si>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</si>
  <si>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</si>
  <si>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</si>
  <si>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</si>
  <si>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</si>
  <si>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</si>
  <si>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</si>
  <si>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</si>
  <si>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</si>
  <si>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</si>
  <si>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</si>
  <si>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</si>
  <si>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</si>
  <si>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</si>
  <si>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</si>
  <si>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</si>
  <si>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</si>
  <si>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</si>
  <si>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</si>
  <si>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</si>
  <si>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</si>
  <si>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</si>
  <si>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</si>
  <si>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</si>
  <si>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</si>
  <si>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</si>
  <si>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</si>
  <si>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</si>
  <si>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</si>
  <si>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</si>
  <si>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смена ламп (2шт) п-д5,1</t>
  </si>
  <si>
    <t>лампа</t>
  </si>
  <si>
    <t>2шт</t>
  </si>
  <si>
    <t>прочисткам канализации</t>
  </si>
  <si>
    <t xml:space="preserve">смена труб д 110 пвх (5мп) </t>
  </si>
  <si>
    <t>труба д 110 пвх 2мп</t>
  </si>
  <si>
    <t>1шт</t>
  </si>
  <si>
    <t>труба д 110 пвх 1мп</t>
  </si>
  <si>
    <t>4шт</t>
  </si>
  <si>
    <t>рюмка 110</t>
  </si>
  <si>
    <t>тройник 110</t>
  </si>
  <si>
    <t>6шт</t>
  </si>
  <si>
    <t>труба 150</t>
  </si>
  <si>
    <t>1мп</t>
  </si>
  <si>
    <t>компенсатор 110</t>
  </si>
  <si>
    <t>манжета 110</t>
  </si>
  <si>
    <t>сентября</t>
  </si>
  <si>
    <t>ост.на 01.10</t>
  </si>
  <si>
    <t>за   сентябрь  2022 г.</t>
  </si>
  <si>
    <t>прочистка канализации</t>
  </si>
  <si>
    <t>смена труб д 32 п.пр. подвал (2мп)</t>
  </si>
  <si>
    <t xml:space="preserve">смена вентиля д 15 (1шт) </t>
  </si>
  <si>
    <t xml:space="preserve">смена гебо </t>
  </si>
  <si>
    <t xml:space="preserve">труба д 32 </t>
  </si>
  <si>
    <t>2мп</t>
  </si>
  <si>
    <t>вентиль д 15</t>
  </si>
  <si>
    <t xml:space="preserve">гебо </t>
  </si>
  <si>
    <t>американка 32</t>
  </si>
  <si>
    <t>уголок 32</t>
  </si>
  <si>
    <t>смена вентиля д 20 (1шт) п-д1</t>
  </si>
  <si>
    <t>смена труб д 25 п.пр. (2мп) п-д1</t>
  </si>
  <si>
    <t>вентиль д 20</t>
  </si>
  <si>
    <t>уголок 25</t>
  </si>
  <si>
    <t>труба 25 п.пр</t>
  </si>
  <si>
    <t>муфта 25</t>
  </si>
  <si>
    <t>смена ламп (3шт) п-д2,5</t>
  </si>
  <si>
    <t>3шт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</si>
</sst>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8">
      <selection activeCell="M70" sqref="M70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9</v>
      </c>
      <c r="K2" s="5" t="s">
        <v>150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148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688.2036084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6">
        <f t="shared" si="0"/>
        <v>2606.8318500000005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18.55</v>
      </c>
      <c r="M20" s="32">
        <f>SUM(M6:M19)</f>
        <v>3868.538465400001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132</v>
      </c>
      <c r="L24" s="46">
        <v>0.14</v>
      </c>
      <c r="M24" s="31">
        <f aca="true" t="shared" si="1" ref="M24:M46">L24*160.174*1.302*1.15</f>
        <v>33.575994228000006</v>
      </c>
    </row>
    <row r="25" spans="1:13" ht="12.75">
      <c r="A25" t="s">
        <v>106</v>
      </c>
      <c r="J25" s="20">
        <v>2</v>
      </c>
      <c r="K25" s="20" t="s">
        <v>135</v>
      </c>
      <c r="L25" s="46">
        <v>4.83</v>
      </c>
      <c r="M25" s="31">
        <f t="shared" si="1"/>
        <v>1158.371800866</v>
      </c>
    </row>
    <row r="26" spans="1:13" ht="12.75">
      <c r="A26" t="s">
        <v>107</v>
      </c>
      <c r="J26" s="20">
        <v>3</v>
      </c>
      <c r="K26" s="20" t="s">
        <v>136</v>
      </c>
      <c r="L26" s="46">
        <f>0.05*146.9</f>
        <v>7.345000000000001</v>
      </c>
      <c r="M26" s="31">
        <f t="shared" si="1"/>
        <v>1761.5405543190004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151</v>
      </c>
      <c r="L27" s="46">
        <f>0.3*32.2</f>
        <v>9.66</v>
      </c>
      <c r="M27" s="31">
        <f t="shared" si="1"/>
        <v>2316.743601732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152</v>
      </c>
      <c r="L28" s="46">
        <f>0.02*156.46</f>
        <v>3.1292000000000004</v>
      </c>
      <c r="M28" s="31">
        <f t="shared" si="1"/>
        <v>750.4714367018402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153</v>
      </c>
      <c r="L29" s="46">
        <v>0.81</v>
      </c>
      <c r="M29" s="31">
        <f t="shared" si="1"/>
        <v>194.261109462</v>
      </c>
    </row>
    <row r="30" spans="10:13" ht="12.75">
      <c r="J30" s="20">
        <v>7</v>
      </c>
      <c r="K30" s="20" t="s">
        <v>154</v>
      </c>
      <c r="L30" s="25">
        <v>1.03</v>
      </c>
      <c r="M30" s="31">
        <f t="shared" si="1"/>
        <v>247.02338610599998</v>
      </c>
    </row>
    <row r="31" spans="2:13" ht="12.75">
      <c r="B31" t="s">
        <v>0</v>
      </c>
      <c r="J31" s="20">
        <v>8</v>
      </c>
      <c r="K31" s="20" t="s">
        <v>161</v>
      </c>
      <c r="L31" s="46">
        <v>0.81</v>
      </c>
      <c r="M31" s="31">
        <f t="shared" si="1"/>
        <v>194.261109462</v>
      </c>
    </row>
    <row r="32" spans="10:13" ht="12.75">
      <c r="J32" s="20">
        <v>9</v>
      </c>
      <c r="K32" s="20" t="s">
        <v>162</v>
      </c>
      <c r="L32" s="46">
        <f>0.02*184.3</f>
        <v>3.6860000000000004</v>
      </c>
      <c r="M32" s="31">
        <f t="shared" si="1"/>
        <v>884.0079623172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 t="s">
        <v>167</v>
      </c>
      <c r="L33" s="46">
        <v>0.21</v>
      </c>
      <c r="M33" s="31">
        <f t="shared" si="1"/>
        <v>50.363991342000006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46"/>
      <c r="M38" s="31">
        <f t="shared" si="1"/>
        <v>0</v>
      </c>
    </row>
    <row r="39" spans="10:13" ht="12.75">
      <c r="J39" s="20">
        <v>16</v>
      </c>
      <c r="K39" s="20"/>
      <c r="L39" s="46"/>
      <c r="M39" s="31">
        <f t="shared" si="1"/>
        <v>0</v>
      </c>
    </row>
    <row r="40" spans="1:13" ht="12.75">
      <c r="A40" s="2" t="s">
        <v>6</v>
      </c>
      <c r="F40" s="11">
        <v>56845.29</v>
      </c>
      <c r="J40" s="20">
        <v>17</v>
      </c>
      <c r="K40" s="20"/>
      <c r="L40" s="46"/>
      <c r="M40" s="31">
        <f t="shared" si="1"/>
        <v>0</v>
      </c>
    </row>
    <row r="41" spans="1:13" ht="12.75">
      <c r="A41" t="s">
        <v>7</v>
      </c>
      <c r="F41" s="5">
        <v>47734.96</v>
      </c>
      <c r="J41" s="20">
        <v>18</v>
      </c>
      <c r="K41" s="20"/>
      <c r="L41" s="46"/>
      <c r="M41" s="31">
        <f t="shared" si="1"/>
        <v>0</v>
      </c>
    </row>
    <row r="42" spans="2:13" ht="12.75">
      <c r="B42" t="s">
        <v>8</v>
      </c>
      <c r="F42" s="9">
        <f>F41/F40</f>
        <v>0.8397346552370477</v>
      </c>
      <c r="J42" s="20">
        <v>19</v>
      </c>
      <c r="K42" s="20"/>
      <c r="L42" s="46"/>
      <c r="M42" s="31">
        <f t="shared" si="1"/>
        <v>0</v>
      </c>
    </row>
    <row r="43" spans="1:13" ht="12.75">
      <c r="A43" t="s">
        <v>126</v>
      </c>
      <c r="E43" s="53"/>
      <c r="F43" s="11">
        <f>250+400+250+(27.3*14.65)</f>
        <v>1299.945</v>
      </c>
      <c r="J43" s="20">
        <v>20</v>
      </c>
      <c r="K43" s="20"/>
      <c r="L43" s="46"/>
      <c r="M43" s="31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49034.905</v>
      </c>
      <c r="J44" s="20">
        <v>21</v>
      </c>
      <c r="K44" s="20"/>
      <c r="L44" s="46"/>
      <c r="M44" s="31">
        <f t="shared" si="1"/>
        <v>0</v>
      </c>
    </row>
    <row r="45" spans="10:13" ht="12.75">
      <c r="J45" s="20">
        <v>22</v>
      </c>
      <c r="K45" s="20"/>
      <c r="L45" s="25"/>
      <c r="M45" s="31">
        <f t="shared" si="1"/>
        <v>0</v>
      </c>
    </row>
    <row r="46" spans="2:13" ht="12.75">
      <c r="B46" s="1" t="s">
        <v>10</v>
      </c>
      <c r="C46" s="1"/>
      <c r="J46" s="20">
        <v>23</v>
      </c>
      <c r="K46" s="20"/>
      <c r="L46" s="25"/>
      <c r="M46" s="31">
        <f t="shared" si="1"/>
        <v>0</v>
      </c>
    </row>
    <row r="47" spans="10:13" ht="12.75">
      <c r="J47" s="20"/>
      <c r="K47" s="30" t="s">
        <v>58</v>
      </c>
      <c r="L47" s="32">
        <f>SUM(L24:L46)</f>
        <v>31.6502</v>
      </c>
      <c r="M47" s="32">
        <f>SUM(M24:M46)</f>
        <v>7590.62094653604</v>
      </c>
    </row>
    <row r="48" spans="1:11" ht="12.75">
      <c r="A48" s="4" t="s">
        <v>11</v>
      </c>
      <c r="B48" s="4"/>
      <c r="C48" s="4"/>
      <c r="D48" s="4"/>
      <c r="E48" s="4"/>
      <c r="F48" s="4"/>
      <c r="K48" s="1" t="s">
        <v>62</v>
      </c>
    </row>
    <row r="49" spans="1:13" ht="12.75">
      <c r="A49" t="s">
        <v>12</v>
      </c>
      <c r="E49" s="5"/>
      <c r="F49" s="5">
        <f>(7315)*1.302</f>
        <v>9524.130000000001</v>
      </c>
      <c r="J49" s="22" t="s">
        <v>36</v>
      </c>
      <c r="K49" s="22"/>
      <c r="L49" s="22" t="s">
        <v>63</v>
      </c>
      <c r="M49" s="22" t="s">
        <v>42</v>
      </c>
    </row>
    <row r="50" spans="1:13" ht="12.75">
      <c r="A50" s="6" t="s">
        <v>15</v>
      </c>
      <c r="E50" s="5"/>
      <c r="F50" s="5">
        <f>(1832)*1.302</f>
        <v>2385.264</v>
      </c>
      <c r="J50" s="23" t="s">
        <v>37</v>
      </c>
      <c r="K50" s="23" t="s">
        <v>38</v>
      </c>
      <c r="L50" s="23"/>
      <c r="M50" s="23" t="s">
        <v>64</v>
      </c>
    </row>
    <row r="51" spans="1:13" ht="12.75">
      <c r="A51" s="56" t="s">
        <v>83</v>
      </c>
      <c r="B51" s="54"/>
      <c r="C51" s="54"/>
      <c r="D51" s="54"/>
      <c r="E51" s="57">
        <v>0</v>
      </c>
      <c r="F51" s="55">
        <f>E51*E33</f>
        <v>0</v>
      </c>
      <c r="J51" s="20">
        <v>1</v>
      </c>
      <c r="K51" s="20" t="s">
        <v>133</v>
      </c>
      <c r="L51" s="25" t="s">
        <v>134</v>
      </c>
      <c r="M51" s="25">
        <f>2*16.2</f>
        <v>32.4</v>
      </c>
    </row>
    <row r="52" spans="1:13" ht="12.75">
      <c r="A52" s="4" t="s">
        <v>34</v>
      </c>
      <c r="D52" s="5"/>
      <c r="F52" s="33">
        <f>F49+F50+F51</f>
        <v>11909.394</v>
      </c>
      <c r="J52" s="20">
        <v>2</v>
      </c>
      <c r="K52" s="20" t="s">
        <v>137</v>
      </c>
      <c r="L52" s="25" t="s">
        <v>138</v>
      </c>
      <c r="M52" s="25">
        <v>760.13</v>
      </c>
    </row>
    <row r="53" spans="1:13" ht="12.75">
      <c r="A53" s="4" t="s">
        <v>16</v>
      </c>
      <c r="D53" s="5"/>
      <c r="J53" s="20">
        <v>3</v>
      </c>
      <c r="K53" s="20" t="s">
        <v>139</v>
      </c>
      <c r="L53" s="23" t="s">
        <v>140</v>
      </c>
      <c r="M53" s="23">
        <f>4*446.42</f>
        <v>1785.68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4</v>
      </c>
      <c r="K54" s="20" t="s">
        <v>141</v>
      </c>
      <c r="L54" s="23" t="s">
        <v>138</v>
      </c>
      <c r="M54" s="23">
        <v>43</v>
      </c>
    </row>
    <row r="55" spans="1:13" ht="12.75">
      <c r="A55" t="s">
        <v>79</v>
      </c>
      <c r="B55">
        <v>824.1</v>
      </c>
      <c r="C55" t="s">
        <v>13</v>
      </c>
      <c r="D55" s="5">
        <v>0.05</v>
      </c>
      <c r="E55" t="s">
        <v>14</v>
      </c>
      <c r="F55" s="11">
        <f>B55*D55</f>
        <v>41.205000000000005</v>
      </c>
      <c r="J55" s="20">
        <v>5</v>
      </c>
      <c r="K55" s="60" t="s">
        <v>142</v>
      </c>
      <c r="L55" s="23" t="s">
        <v>143</v>
      </c>
      <c r="M55" s="23">
        <f>6*181.89</f>
        <v>1091.34</v>
      </c>
    </row>
    <row r="56" spans="1:13" ht="12.75">
      <c r="A56" s="4" t="s">
        <v>17</v>
      </c>
      <c r="B56" s="10"/>
      <c r="C56" s="10"/>
      <c r="F56" s="33">
        <f>SUM(F54:F55)</f>
        <v>41.205000000000005</v>
      </c>
      <c r="J56" s="20">
        <v>6</v>
      </c>
      <c r="K56" s="60" t="s">
        <v>144</v>
      </c>
      <c r="L56" s="23" t="s">
        <v>145</v>
      </c>
      <c r="M56" s="23">
        <v>63</v>
      </c>
    </row>
    <row r="57" spans="1:13" ht="12.75">
      <c r="A57" s="4" t="s">
        <v>18</v>
      </c>
      <c r="B57" s="4"/>
      <c r="J57" s="20">
        <v>7</v>
      </c>
      <c r="K57" s="20" t="s">
        <v>146</v>
      </c>
      <c r="L57" s="23" t="s">
        <v>138</v>
      </c>
      <c r="M57" s="23">
        <v>137.91</v>
      </c>
    </row>
    <row r="58" spans="1:13" ht="12.75">
      <c r="A58" t="s">
        <v>19</v>
      </c>
      <c r="C58" s="47">
        <v>295302</v>
      </c>
      <c r="D58">
        <v>222535.4</v>
      </c>
      <c r="E58">
        <v>3141.3</v>
      </c>
      <c r="F58" s="36">
        <f>C58/D58*E58</f>
        <v>4168.470151715188</v>
      </c>
      <c r="J58" s="20">
        <v>8</v>
      </c>
      <c r="K58" s="20" t="s">
        <v>147</v>
      </c>
      <c r="L58" s="23" t="s">
        <v>138</v>
      </c>
      <c r="M58" s="23">
        <v>71</v>
      </c>
    </row>
    <row r="59" spans="1:13" ht="12.75">
      <c r="A59" t="s">
        <v>20</v>
      </c>
      <c r="F59" s="36">
        <f>M20</f>
        <v>3868.538465400001</v>
      </c>
      <c r="J59" s="20">
        <v>9</v>
      </c>
      <c r="K59" s="20" t="s">
        <v>155</v>
      </c>
      <c r="L59" s="23" t="s">
        <v>156</v>
      </c>
      <c r="M59" s="23">
        <f>2*231.53</f>
        <v>463.06</v>
      </c>
    </row>
    <row r="60" spans="1:13" ht="12.75">
      <c r="A60" t="s">
        <v>21</v>
      </c>
      <c r="F60" s="11">
        <v>0</v>
      </c>
      <c r="J60" s="20">
        <v>10</v>
      </c>
      <c r="K60" s="20" t="s">
        <v>157</v>
      </c>
      <c r="L60" s="23" t="s">
        <v>138</v>
      </c>
      <c r="M60" s="23">
        <v>381.75</v>
      </c>
    </row>
    <row r="61" spans="1:13" ht="12.75">
      <c r="A61" t="s">
        <v>73</v>
      </c>
      <c r="F61" s="5">
        <f>1*600*1.302</f>
        <v>781.2</v>
      </c>
      <c r="J61" s="20">
        <v>11</v>
      </c>
      <c r="K61" s="20" t="s">
        <v>158</v>
      </c>
      <c r="L61" s="23" t="s">
        <v>138</v>
      </c>
      <c r="M61" s="23">
        <v>1055.71</v>
      </c>
    </row>
    <row r="62" spans="1:13" ht="12.75">
      <c r="A62" t="s">
        <v>22</v>
      </c>
      <c r="F62" s="5">
        <f>M75</f>
        <v>7330.31</v>
      </c>
      <c r="J62" s="20">
        <v>12</v>
      </c>
      <c r="K62" s="20" t="s">
        <v>159</v>
      </c>
      <c r="L62" s="23" t="s">
        <v>138</v>
      </c>
      <c r="M62" s="23">
        <v>218.71</v>
      </c>
    </row>
    <row r="63" spans="1:13" ht="12.75">
      <c r="A63" t="s">
        <v>23</v>
      </c>
      <c r="F63" s="5"/>
      <c r="J63" s="20">
        <v>13</v>
      </c>
      <c r="K63" s="20" t="s">
        <v>159</v>
      </c>
      <c r="L63" s="23" t="s">
        <v>134</v>
      </c>
      <c r="M63" s="23">
        <f>2*90.61</f>
        <v>181.22</v>
      </c>
    </row>
    <row r="64" spans="1:13" ht="12.75">
      <c r="A64" t="s">
        <v>24</v>
      </c>
      <c r="F64" s="5"/>
      <c r="J64" s="20">
        <v>14</v>
      </c>
      <c r="K64" s="20" t="s">
        <v>160</v>
      </c>
      <c r="L64" s="23" t="s">
        <v>138</v>
      </c>
      <c r="M64" s="23">
        <v>20.35</v>
      </c>
    </row>
    <row r="65" spans="1:13" ht="12.75">
      <c r="A65" s="54"/>
      <c r="B65" s="54">
        <v>3141.3</v>
      </c>
      <c r="C65" s="54" t="s">
        <v>13</v>
      </c>
      <c r="D65" s="55">
        <v>0.23</v>
      </c>
      <c r="E65" s="54" t="s">
        <v>14</v>
      </c>
      <c r="F65" s="55">
        <f>B65*D65</f>
        <v>722.499</v>
      </c>
      <c r="J65" s="20">
        <v>15</v>
      </c>
      <c r="K65" s="20" t="s">
        <v>163</v>
      </c>
      <c r="L65" s="23" t="s">
        <v>138</v>
      </c>
      <c r="M65" s="23">
        <v>564.75</v>
      </c>
    </row>
    <row r="66" spans="1:13" ht="12.75">
      <c r="A66" s="54" t="s">
        <v>78</v>
      </c>
      <c r="B66" s="54"/>
      <c r="C66" s="54"/>
      <c r="D66" s="55"/>
      <c r="E66" s="54"/>
      <c r="F66" s="55">
        <v>0</v>
      </c>
      <c r="J66" s="20">
        <v>16</v>
      </c>
      <c r="K66" s="20" t="s">
        <v>164</v>
      </c>
      <c r="L66" s="23" t="s">
        <v>138</v>
      </c>
      <c r="M66" s="23">
        <v>9.69</v>
      </c>
    </row>
    <row r="67" spans="1:13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  <c r="J67" s="20">
        <v>17</v>
      </c>
      <c r="K67" s="20" t="s">
        <v>165</v>
      </c>
      <c r="L67" s="23" t="s">
        <v>156</v>
      </c>
      <c r="M67" s="23">
        <f>2*150</f>
        <v>300</v>
      </c>
    </row>
    <row r="68" spans="1:13" ht="12.75">
      <c r="A68" s="4" t="s">
        <v>25</v>
      </c>
      <c r="B68" s="10"/>
      <c r="C68" s="10"/>
      <c r="F68" s="33">
        <f>SUM(F58:F67)</f>
        <v>16871.01761711519</v>
      </c>
      <c r="J68" s="20">
        <v>18</v>
      </c>
      <c r="K68" s="20" t="s">
        <v>166</v>
      </c>
      <c r="L68" s="23" t="s">
        <v>138</v>
      </c>
      <c r="M68" s="23">
        <v>90.61</v>
      </c>
    </row>
    <row r="69" spans="1:13" ht="12.75">
      <c r="A69" s="4" t="s">
        <v>26</v>
      </c>
      <c r="J69" s="20">
        <v>19</v>
      </c>
      <c r="K69" s="20" t="s">
        <v>133</v>
      </c>
      <c r="L69" s="23" t="s">
        <v>168</v>
      </c>
      <c r="M69" s="23">
        <f>3*20</f>
        <v>60</v>
      </c>
    </row>
    <row r="70" spans="1:13" ht="12.75">
      <c r="A70" t="s">
        <v>27</v>
      </c>
      <c r="B70">
        <v>3141.3</v>
      </c>
      <c r="C70" t="s">
        <v>66</v>
      </c>
      <c r="D70" s="5">
        <v>0.2</v>
      </c>
      <c r="E70" t="s">
        <v>14</v>
      </c>
      <c r="F70" s="11">
        <f>B70*D70</f>
        <v>628.2600000000001</v>
      </c>
      <c r="J70" s="20">
        <v>20</v>
      </c>
      <c r="K70" s="20"/>
      <c r="L70" s="23"/>
      <c r="M70" s="23"/>
    </row>
    <row r="71" spans="1:13" ht="12.75">
      <c r="A71" t="s">
        <v>28</v>
      </c>
      <c r="F71" s="5"/>
      <c r="J71" s="20">
        <v>21</v>
      </c>
      <c r="K71" s="20"/>
      <c r="L71" s="23"/>
      <c r="M71" s="23"/>
    </row>
    <row r="72" spans="1:13" ht="12.75">
      <c r="A72" s="7" t="s">
        <v>72</v>
      </c>
      <c r="F72" s="5"/>
      <c r="J72" s="20">
        <v>22</v>
      </c>
      <c r="K72" s="20"/>
      <c r="L72" s="23"/>
      <c r="M72" s="23"/>
    </row>
    <row r="73" spans="2:13" ht="12.75">
      <c r="B73">
        <v>3141.3</v>
      </c>
      <c r="C73" t="s">
        <v>13</v>
      </c>
      <c r="D73" s="11">
        <v>3.37</v>
      </c>
      <c r="E73" t="s">
        <v>14</v>
      </c>
      <c r="F73" s="11">
        <f>B73*D73</f>
        <v>10586.181</v>
      </c>
      <c r="J73" s="20">
        <v>23</v>
      </c>
      <c r="K73" s="20"/>
      <c r="L73" s="23"/>
      <c r="M73" s="23"/>
    </row>
    <row r="74" spans="1:13" ht="12.75">
      <c r="A74" s="4" t="s">
        <v>29</v>
      </c>
      <c r="F74" s="33">
        <f>F70+F73</f>
        <v>11214.441</v>
      </c>
      <c r="J74" s="20">
        <v>24</v>
      </c>
      <c r="K74" s="20"/>
      <c r="L74" s="23"/>
      <c r="M74" s="23"/>
    </row>
    <row r="75" spans="1:13" ht="12.75">
      <c r="A75" s="4" t="s">
        <v>30</v>
      </c>
      <c r="J75" s="20"/>
      <c r="K75" s="20"/>
      <c r="L75" s="34" t="s">
        <v>65</v>
      </c>
      <c r="M75" s="35">
        <f>SUM(M51:M74)</f>
        <v>7330.31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2.79</v>
      </c>
      <c r="E77" t="s">
        <v>14</v>
      </c>
      <c r="F77" s="5">
        <f>B77*D77</f>
        <v>8764.227</v>
      </c>
    </row>
    <row r="78" spans="1:6" ht="12.75">
      <c r="A78" s="4" t="s">
        <v>32</v>
      </c>
      <c r="F78" s="33">
        <f>SUM(F77)</f>
        <v>8764.227</v>
      </c>
    </row>
    <row r="79" spans="1:6" ht="12.75">
      <c r="A79" s="58" t="s">
        <v>77</v>
      </c>
      <c r="B79" s="54"/>
      <c r="C79" s="54"/>
      <c r="D79" s="57">
        <v>0</v>
      </c>
      <c r="E79" s="54"/>
      <c r="F79" s="59">
        <f>E33*D79</f>
        <v>0</v>
      </c>
    </row>
    <row r="80" spans="1:6" ht="12.75">
      <c r="A80" s="1" t="s">
        <v>33</v>
      </c>
      <c r="B80" s="1"/>
      <c r="F80" s="33">
        <f>F52+F56+F68+F74+F78+F79</f>
        <v>48800.28461711519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2830.416507792681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5270.58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294.51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1505.27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58701.06112490787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149</v>
      </c>
    </row>
    <row r="87" spans="1:6" ht="12.75">
      <c r="A87" s="13"/>
      <c r="B87" s="40">
        <v>44805</v>
      </c>
      <c r="C87" s="41">
        <v>259965</v>
      </c>
      <c r="D87" s="44">
        <f>F44</f>
        <v>49034.905</v>
      </c>
      <c r="E87" s="44">
        <f>F85</f>
        <v>58701.06112490787</v>
      </c>
      <c r="F87" s="45">
        <f>C87+D87-E87</f>
        <v>250298.84387509216</v>
      </c>
    </row>
    <row r="89" spans="1:6" ht="13.5" thickBot="1">
      <c r="A89" t="s">
        <v>111</v>
      </c>
      <c r="C89" s="49">
        <v>44805</v>
      </c>
      <c r="D89" s="8" t="s">
        <v>112</v>
      </c>
      <c r="E89" s="49">
        <v>44834</v>
      </c>
      <c r="F89" t="s">
        <v>113</v>
      </c>
    </row>
    <row r="90" spans="1:7" ht="13.5" thickBot="1">
      <c r="A90" t="s">
        <v>114</v>
      </c>
      <c r="F90" s="50">
        <f>E87</f>
        <v>58701.06112490787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2023-01-12T16:38:40Z</cp:lastPrinted>
  <dcterms:created xsi:type="dcterms:W3CDTF">2008-08-18T07:30:19Z</dcterms:created>
  <dcterms:modified xsi:type="dcterms:W3CDTF">2023-01-12T16:38:41Z</dcterms:modified>
  <cp:category/>
  <cp:version/>
  <cp:contentType/>
  <cp:contentStatus/>
</cp:coreProperties>
</file>