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<sst xmlns="http://schemas.openxmlformats.org/spreadsheetml/2006/main" count="167" uniqueCount="144">
  <si>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</si>
  <si>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</si>
  <si>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</si>
  <si>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</si>
  <si>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</si>
  <si>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</si>
  <si>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</si>
  <si>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</si>
  <si>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</si>
  <si>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</si>
  <si>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</si>
  <si>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</si>
  <si>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</si>
  <si>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</si>
  <si>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</si>
  <si>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</si>
  <si>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</si>
  <si>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</si>
  <si>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</si>
  <si>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</si>
  <si>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</si>
  <si>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</si>
  <si>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</si>
  <si>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</si>
  <si>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</si>
  <si>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</si>
  <si>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</si>
  <si>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</si>
  <si>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</si>
  <si>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</si>
  <si>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</si>
  <si>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</si>
  <si>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</si>
  <si>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</si>
  <si>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</si>
  <si>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</si>
  <si>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</si>
  <si>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</si>
  <si>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</si>
  <si>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</si>
  <si>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</si>
  <si>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</si>
  <si>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</si>
  <si>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</si>
  <si>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</si>
  <si>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</si>
  <si>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</si>
  <si>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</si>
  <si>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</si>
  <si>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</si>
  <si>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</si>
  <si>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</si>
  <si>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</si>
  <si>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</si>
  <si>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</si>
  <si>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</si>
  <si>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</si>
  <si>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</si>
  <si>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</si>
  <si>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</si>
  <si>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</si>
  <si>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</si>
  <si>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</si>
  <si>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</si>
  <si>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</si>
  <si>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</si>
  <si>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</si>
  <si>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</si>
  <si>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</si>
  <si>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</si>
  <si>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</si>
  <si>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</si>
  <si>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</si>
  <si>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</si>
  <si>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</si>
  <si>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</si>
  <si>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</si>
  <si>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</si>
  <si>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</si>
  <si>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</si>
  <si>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</si>
  <si>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</si>
  <si>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</si>
  <si>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</si>
  <si>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</si>
  <si>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</si>
  <si>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</si>
  <si>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</si>
  <si>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</si>
  <si>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</si>
  <si>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</si>
  <si>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</si>
  <si>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</si>
  <si>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</si>
  <si>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</si>
  <si>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</si>
  <si>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</si>
  <si>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</si>
  <si>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</si>
  <si>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</si>
  <si>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</si>
  <si>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</si>
  <si>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</si>
  <si>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</si>
  <si>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</si>
  <si>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</si>
  <si>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</si>
  <si>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</si>
  <si>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</si>
  <si>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</si>
  <si>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</si>
  <si>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</si>
  <si>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</si>
  <si>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</si>
  <si>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</si>
  <si>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</si>
  <si>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</si>
  <si>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</si>
  <si>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</si>
  <si>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</si>
  <si>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</si>
  <si>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</si>
  <si>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</si>
  <si>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</si>
  <si>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</si>
  <si>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</si>
  <si>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</si>
  <si>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</si>
  <si>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</si>
  <si>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</si>
  <si>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</si>
  <si>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за   ноябрь-декабрь  2022 г.</t>
  </si>
  <si>
    <t>01.11.2022г.</t>
  </si>
  <si>
    <t>ост.на 01.01</t>
  </si>
  <si>
    <t>декабря</t>
  </si>
  <si>
    <t>смена ламп (12шт) п-д2</t>
  </si>
  <si>
    <t>лампа</t>
  </si>
  <si>
    <t>12шт</t>
  </si>
  <si>
    <t>смена вентиля д 15 (1шт)</t>
  </si>
  <si>
    <t>вентиль д 15</t>
  </si>
  <si>
    <t>1шт</t>
  </si>
  <si>
    <t>бочонок 15</t>
  </si>
  <si>
    <t>смена ламп (8шт) п-д1,2</t>
  </si>
  <si>
    <t>8шт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</si>
</sst>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50" sqref="M50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11</v>
      </c>
      <c r="E2" s="59">
        <v>12</v>
      </c>
      <c r="K2" s="5" t="s">
        <v>131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134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3.31</v>
      </c>
      <c r="M11" s="45">
        <f t="shared" si="0"/>
        <v>690.2890738800002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690.2890738800002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9.370000000000001</v>
      </c>
      <c r="M20" s="34">
        <f>SUM(M6:M19)</f>
        <v>1954.0811547600006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5">
        <f>0.12*7.1</f>
        <v>0.852</v>
      </c>
      <c r="M24" s="33">
        <f>L24*160.174*1.302*1.15</f>
        <v>204.33390773039997</v>
      </c>
    </row>
    <row r="25" spans="1:13" ht="12.75">
      <c r="A25" t="s">
        <v>106</v>
      </c>
      <c r="J25" s="20">
        <v>2</v>
      </c>
      <c r="K25" s="20" t="s">
        <v>138</v>
      </c>
      <c r="L25" s="45">
        <v>0.81</v>
      </c>
      <c r="M25" s="33">
        <f aca="true" t="shared" si="1" ref="M25:M41">L25*160.174*1.302*1.15</f>
        <v>194.261109462</v>
      </c>
    </row>
    <row r="26" spans="1:13" ht="12.75">
      <c r="A26" t="s">
        <v>107</v>
      </c>
      <c r="J26" s="20">
        <v>3</v>
      </c>
      <c r="K26" s="20" t="s">
        <v>142</v>
      </c>
      <c r="L26" s="45">
        <f>0.08*7.1</f>
        <v>0.568</v>
      </c>
      <c r="M26" s="33">
        <f t="shared" si="1"/>
        <v>136.2226051536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11">
        <v>115890.44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5">
        <v>114438.16</v>
      </c>
      <c r="J41" s="20">
        <v>18</v>
      </c>
      <c r="K41" s="20"/>
      <c r="L41" s="25"/>
      <c r="M41" s="33">
        <f t="shared" si="1"/>
        <v>0</v>
      </c>
    </row>
    <row r="42" spans="2:13" ht="12.75">
      <c r="B42" t="s">
        <v>8</v>
      </c>
      <c r="F42" s="9">
        <f>F41/F40</f>
        <v>0.9874685090504446</v>
      </c>
      <c r="J42" s="20"/>
      <c r="K42" s="30" t="s">
        <v>58</v>
      </c>
      <c r="L42" s="28">
        <f>SUM(L24:L41)</f>
        <v>2.23</v>
      </c>
      <c r="M42" s="34">
        <f>SUM(M24:M41)</f>
        <v>534.817622346</v>
      </c>
    </row>
    <row r="43" spans="1:11" ht="12.75">
      <c r="A43" t="s">
        <v>125</v>
      </c>
      <c r="F43" s="11">
        <f>250+400+250</f>
        <v>900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115338.16</v>
      </c>
      <c r="J44" s="22" t="s">
        <v>36</v>
      </c>
      <c r="K44" s="22"/>
      <c r="L44" s="22" t="s">
        <v>63</v>
      </c>
      <c r="M44" s="22" t="s">
        <v>42</v>
      </c>
    </row>
    <row r="45" spans="10:13" ht="12.75"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20">
        <v>1</v>
      </c>
      <c r="K46" s="20" t="s">
        <v>136</v>
      </c>
      <c r="L46" s="47" t="s">
        <v>137</v>
      </c>
      <c r="M46" s="25">
        <f>12*14.43</f>
        <v>173.16</v>
      </c>
    </row>
    <row r="47" spans="10:13" ht="12.75">
      <c r="J47" s="20">
        <v>2</v>
      </c>
      <c r="K47" s="20" t="s">
        <v>139</v>
      </c>
      <c r="L47" s="25" t="s">
        <v>140</v>
      </c>
      <c r="M47" s="25">
        <v>356.61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141</v>
      </c>
      <c r="L48" s="25" t="s">
        <v>140</v>
      </c>
      <c r="M48" s="25">
        <v>11.56</v>
      </c>
    </row>
    <row r="49" spans="1:13" ht="12.75">
      <c r="A49" t="s">
        <v>12</v>
      </c>
      <c r="F49" s="11">
        <f>(8215)*1.302</f>
        <v>10695.93</v>
      </c>
      <c r="J49" s="20">
        <v>4</v>
      </c>
      <c r="K49" s="20" t="s">
        <v>136</v>
      </c>
      <c r="L49" s="25" t="s">
        <v>143</v>
      </c>
      <c r="M49" s="25">
        <f>8*20</f>
        <v>160</v>
      </c>
    </row>
    <row r="50" spans="1:13" ht="12.75">
      <c r="A50" s="6" t="s">
        <v>15</v>
      </c>
      <c r="F50" s="11">
        <f>(1832)*1.302</f>
        <v>2385.264</v>
      </c>
      <c r="J50" s="20">
        <v>5</v>
      </c>
      <c r="K50" s="20"/>
      <c r="L50" s="25"/>
      <c r="M50" s="25"/>
    </row>
    <row r="51" spans="1:13" ht="12.75">
      <c r="A51" s="56" t="s">
        <v>83</v>
      </c>
      <c r="B51" s="53"/>
      <c r="C51" s="53"/>
      <c r="D51" s="53"/>
      <c r="E51" s="55">
        <v>0.81</v>
      </c>
      <c r="F51" s="54">
        <f>E51*E33</f>
        <v>2556.7650000000003</v>
      </c>
      <c r="J51" s="20">
        <v>6</v>
      </c>
      <c r="K51" s="20"/>
      <c r="L51" s="25"/>
      <c r="M51" s="25"/>
    </row>
    <row r="52" spans="1:13" ht="12.75">
      <c r="A52" s="4" t="s">
        <v>34</v>
      </c>
      <c r="F52" s="32">
        <f>F49+F50+F51</f>
        <v>15637.958999999999</v>
      </c>
      <c r="J52" s="20">
        <v>7</v>
      </c>
      <c r="K52" s="20"/>
      <c r="L52" s="25"/>
      <c r="M52" s="25"/>
    </row>
    <row r="53" spans="1:13" ht="12.75">
      <c r="A53" s="4" t="s">
        <v>16</v>
      </c>
      <c r="J53" s="20">
        <v>8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5"/>
      <c r="M54" s="45"/>
    </row>
    <row r="55" spans="1:13" ht="12.75">
      <c r="A55" t="s">
        <v>79</v>
      </c>
      <c r="B55">
        <v>828.6</v>
      </c>
      <c r="C55" t="s">
        <v>13</v>
      </c>
      <c r="D55" s="11">
        <v>0.5</v>
      </c>
      <c r="E55" t="s">
        <v>14</v>
      </c>
      <c r="F55" s="11">
        <f>B55*D55</f>
        <v>414.3</v>
      </c>
      <c r="J55" s="20">
        <v>10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414.3</v>
      </c>
      <c r="J56" s="20">
        <v>11</v>
      </c>
      <c r="K56" s="20"/>
      <c r="L56" s="25"/>
      <c r="M56" s="25"/>
    </row>
    <row r="57" spans="1:13" ht="12.75">
      <c r="A57" s="4" t="s">
        <v>18</v>
      </c>
      <c r="B57" s="4"/>
      <c r="J57" s="20">
        <v>12</v>
      </c>
      <c r="K57" s="20"/>
      <c r="L57" s="25"/>
      <c r="M57" s="45"/>
    </row>
    <row r="58" spans="1:13" ht="12.75">
      <c r="A58" t="s">
        <v>19</v>
      </c>
      <c r="C58" s="46">
        <v>599363</v>
      </c>
      <c r="D58">
        <v>222535.4</v>
      </c>
      <c r="E58">
        <v>3156.5</v>
      </c>
      <c r="F58" s="35">
        <f>C58/D58*E58</f>
        <v>8501.520699628014</v>
      </c>
      <c r="J58" s="20">
        <v>13</v>
      </c>
      <c r="K58" s="20"/>
      <c r="L58" s="25"/>
      <c r="M58" s="25"/>
    </row>
    <row r="59" spans="1:13" ht="12.75">
      <c r="A59" t="s">
        <v>20</v>
      </c>
      <c r="F59" s="35">
        <f>M20</f>
        <v>1954.0811547600006</v>
      </c>
      <c r="J59" s="20">
        <v>14</v>
      </c>
      <c r="K59" s="20"/>
      <c r="L59" s="25"/>
      <c r="M59" s="45"/>
    </row>
    <row r="60" spans="1:13" ht="12.75">
      <c r="A60" t="s">
        <v>21</v>
      </c>
      <c r="F60" s="11">
        <f>M42</f>
        <v>534.817622346</v>
      </c>
      <c r="J60" s="20">
        <v>15</v>
      </c>
      <c r="K60" s="20"/>
      <c r="L60" s="25"/>
      <c r="M60" s="45"/>
    </row>
    <row r="61" spans="1:13" ht="12.75">
      <c r="A61" t="s">
        <v>73</v>
      </c>
      <c r="F61" s="5">
        <f>0*600*1.302</f>
        <v>0</v>
      </c>
      <c r="J61" s="20">
        <v>16</v>
      </c>
      <c r="K61" s="20"/>
      <c r="L61" s="25"/>
      <c r="M61" s="45"/>
    </row>
    <row r="62" spans="1:13" ht="12.75">
      <c r="A62" t="s">
        <v>22</v>
      </c>
      <c r="F62" s="5">
        <f>M70</f>
        <v>701.3299999999999</v>
      </c>
      <c r="J62" s="20">
        <v>17</v>
      </c>
      <c r="K62" s="20"/>
      <c r="L62" s="25"/>
      <c r="M62" s="45"/>
    </row>
    <row r="63" spans="1:13" ht="12.75">
      <c r="A63" t="s">
        <v>23</v>
      </c>
      <c r="F63" s="5"/>
      <c r="J63" s="20">
        <v>18</v>
      </c>
      <c r="K63" s="20"/>
      <c r="L63" s="25"/>
      <c r="M63" s="45"/>
    </row>
    <row r="64" spans="1:13" ht="12.75">
      <c r="A64" t="s">
        <v>24</v>
      </c>
      <c r="F64" s="5"/>
      <c r="J64" s="20">
        <v>19</v>
      </c>
      <c r="K64" s="20"/>
      <c r="L64" s="25"/>
      <c r="M64" s="45"/>
    </row>
    <row r="65" spans="2:13" ht="12.75">
      <c r="B65">
        <v>3156.5</v>
      </c>
      <c r="C65" t="s">
        <v>13</v>
      </c>
      <c r="D65" s="11">
        <v>0.48</v>
      </c>
      <c r="E65" t="s">
        <v>14</v>
      </c>
      <c r="F65" s="5">
        <f>B65*D65</f>
        <v>1515.12</v>
      </c>
      <c r="J65" s="20">
        <v>20</v>
      </c>
      <c r="K65" s="20"/>
      <c r="L65" s="25"/>
      <c r="M65" s="45"/>
    </row>
    <row r="66" spans="1:13" ht="12.75">
      <c r="A66" s="53" t="s">
        <v>78</v>
      </c>
      <c r="B66" s="53"/>
      <c r="C66" s="53"/>
      <c r="D66" s="54"/>
      <c r="E66" s="53"/>
      <c r="F66" s="55">
        <v>0</v>
      </c>
      <c r="J66" s="20">
        <v>21</v>
      </c>
      <c r="K66" s="20"/>
      <c r="L66" s="25"/>
      <c r="M66" s="45"/>
    </row>
    <row r="67" spans="1:13" ht="12.75">
      <c r="A67" s="53" t="s">
        <v>84</v>
      </c>
      <c r="B67" s="53"/>
      <c r="C67" s="53"/>
      <c r="D67" s="54">
        <v>0.68</v>
      </c>
      <c r="E67" s="53"/>
      <c r="F67" s="55">
        <f>D67*E33</f>
        <v>2146.42</v>
      </c>
      <c r="J67" s="20">
        <v>22</v>
      </c>
      <c r="K67" s="20"/>
      <c r="L67" s="25"/>
      <c r="M67" s="45"/>
    </row>
    <row r="68" spans="1:13" ht="12.75">
      <c r="A68" s="4" t="s">
        <v>25</v>
      </c>
      <c r="B68" s="10"/>
      <c r="C68" s="10"/>
      <c r="F68" s="32">
        <f>SUM(F58:F67)</f>
        <v>15353.289476734013</v>
      </c>
      <c r="J68" s="20">
        <v>23</v>
      </c>
      <c r="K68" s="20"/>
      <c r="L68" s="25"/>
      <c r="M68" s="25"/>
    </row>
    <row r="69" spans="1:13" ht="12.75">
      <c r="A69" s="4" t="s">
        <v>26</v>
      </c>
      <c r="J69" s="20">
        <v>24</v>
      </c>
      <c r="K69" s="20"/>
      <c r="L69" s="25"/>
      <c r="M69" s="25"/>
    </row>
    <row r="70" spans="1:13" ht="12.75">
      <c r="A70" t="s">
        <v>27</v>
      </c>
      <c r="B70">
        <v>3156.5</v>
      </c>
      <c r="C70" s="5" t="s">
        <v>13</v>
      </c>
      <c r="D70" s="5">
        <v>0.4</v>
      </c>
      <c r="E70" t="s">
        <v>14</v>
      </c>
      <c r="F70" s="11">
        <f>B70*D70</f>
        <v>1262.6000000000001</v>
      </c>
      <c r="J70" s="20"/>
      <c r="K70" s="20"/>
      <c r="L70" s="31" t="s">
        <v>65</v>
      </c>
      <c r="M70" s="28">
        <f>SUM(M46:M69)</f>
        <v>701.3299999999999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5.17</v>
      </c>
      <c r="E73" t="s">
        <v>14</v>
      </c>
      <c r="F73" s="11">
        <f>B73*D73</f>
        <v>16319.105</v>
      </c>
    </row>
    <row r="74" spans="1:6" ht="12.75">
      <c r="A74" s="4" t="s">
        <v>29</v>
      </c>
      <c r="F74" s="32">
        <f>F70+F73</f>
        <v>17581.704999999998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5.3</v>
      </c>
      <c r="E77" t="s">
        <v>14</v>
      </c>
      <c r="F77" s="11">
        <f>B77*D77</f>
        <v>16729.45</v>
      </c>
    </row>
    <row r="78" spans="1:6" ht="12.75">
      <c r="A78" s="4" t="s">
        <v>32</v>
      </c>
      <c r="F78" s="32">
        <f>SUM(F77)</f>
        <v>16729.45</v>
      </c>
    </row>
    <row r="79" spans="1:6" ht="12.75">
      <c r="A79" s="57" t="s">
        <v>77</v>
      </c>
      <c r="B79" s="53"/>
      <c r="C79" s="53"/>
      <c r="D79" s="55">
        <v>2.12</v>
      </c>
      <c r="E79" s="53"/>
      <c r="F79" s="58">
        <f>D79*E33</f>
        <v>6691.780000000001</v>
      </c>
    </row>
    <row r="80" spans="1:6" ht="12.75">
      <c r="A80" s="1" t="s">
        <v>33</v>
      </c>
      <c r="B80" s="1"/>
      <c r="F80" s="32">
        <f>F52+F56+F68+F74+F78+F79</f>
        <v>72408.483476734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4199.692041650572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f>0+5028.48</f>
        <v>5028.48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f>297.46+303.81</f>
        <v>601.27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f>1630.71+1772.78</f>
        <v>3403.49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85641.41551838459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45231</v>
      </c>
      <c r="C87" s="40">
        <v>-95163</v>
      </c>
      <c r="D87" s="43">
        <f>F44</f>
        <v>115338.16</v>
      </c>
      <c r="E87" s="43">
        <f>F85</f>
        <v>85641.41551838459</v>
      </c>
      <c r="F87" s="44">
        <f>C87+D87-E87</f>
        <v>-65466.25551838458</v>
      </c>
    </row>
    <row r="89" spans="1:6" ht="13.5" thickBot="1">
      <c r="A89" t="s">
        <v>111</v>
      </c>
      <c r="C89" s="49" t="s">
        <v>132</v>
      </c>
      <c r="D89" s="8" t="s">
        <v>112</v>
      </c>
      <c r="E89" s="49">
        <v>44926</v>
      </c>
      <c r="F89" t="s">
        <v>113</v>
      </c>
    </row>
    <row r="90" spans="1:7" ht="13.5" thickBot="1">
      <c r="A90" t="s">
        <v>114</v>
      </c>
      <c r="F90" s="50">
        <f>E87</f>
        <v>85641.41551838459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2023-01-12T16:40:15Z</cp:lastPrinted>
  <dcterms:created xsi:type="dcterms:W3CDTF">2008-08-18T07:30:19Z</dcterms:created>
  <dcterms:modified xsi:type="dcterms:W3CDTF">2023-03-21T12:02:08Z</dcterms:modified>
  <cp:category/>
  <cp:version/>
  <cp:contentType/>
  <cp:contentStatus/>
</cp:coreProperties>
</file>