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<sst xmlns="http://schemas.openxmlformats.org/spreadsheetml/2006/main" count="169" uniqueCount="149">
  <si>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</si>
  <si>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</si>
  <si>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</si>
  <si>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</si>
  <si>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</si>
  <si>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</si>
  <si>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</si>
  <si>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</si>
  <si>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</si>
  <si>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</si>
  <si>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</si>
  <si>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</si>
  <si>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</si>
  <si>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</si>
  <si>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</si>
  <si>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</si>
  <si>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</si>
  <si>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</si>
  <si>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</si>
  <si>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</si>
  <si>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</si>
  <si>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</si>
  <si>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</si>
  <si>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</si>
  <si>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</si>
  <si>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</si>
  <si>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</si>
  <si>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</si>
  <si>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</si>
  <si>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</si>
  <si>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</si>
  <si>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</si>
  <si>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</si>
  <si>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</si>
  <si>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</si>
  <si>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</si>
  <si>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</si>
  <si>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</si>
  <si>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</si>
  <si>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</si>
  <si>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</si>
  <si>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</si>
  <si>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</si>
  <si>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</si>
  <si>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</si>
  <si>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</si>
  <si>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</si>
  <si>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</si>
  <si>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</si>
  <si>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</si>
  <si>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</si>
  <si>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</si>
  <si>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</si>
  <si>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</si>
  <si>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</si>
  <si>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</si>
  <si>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</si>
  <si>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</si>
  <si>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</si>
  <si>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</si>
  <si>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</si>
  <si>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</si>
  <si>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</si>
  <si>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</si>
  <si>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</si>
  <si>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</si>
  <si>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</si>
  <si>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</si>
  <si>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</si>
  <si>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</si>
  <si>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</si>
  <si>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</si>
  <si>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</si>
  <si>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</si>
  <si>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</si>
  <si>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</si>
  <si>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</si>
  <si>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</si>
  <si>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</si>
  <si>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</si>
  <si>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</si>
  <si>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</si>
  <si>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</si>
  <si>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</si>
  <si>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</si>
  <si>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</si>
  <si>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</si>
  <si>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</si>
  <si>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</si>
  <si>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</si>
  <si>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</si>
  <si>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</si>
  <si>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</si>
  <si>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</si>
  <si>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</si>
  <si>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</si>
  <si>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</si>
  <si>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</si>
  <si>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</si>
  <si>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</si>
  <si>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</si>
  <si>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</si>
  <si>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</si>
  <si>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</si>
  <si>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</si>
  <si>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</si>
  <si>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</si>
  <si>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</si>
  <si>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</si>
  <si>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</si>
  <si>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</si>
  <si>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</si>
  <si>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</si>
  <si>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</si>
  <si>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</si>
  <si>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</si>
  <si>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</si>
  <si>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</si>
  <si>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</si>
  <si>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</si>
  <si>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</si>
  <si>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</si>
  <si>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</si>
  <si>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</si>
  <si>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</si>
  <si>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</si>
  <si>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</si>
  <si>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</si>
  <si>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</si>
  <si>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</si>
  <si>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</si>
  <si>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</si>
  <si>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</si>
  <si>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</si>
  <si>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</si>
  <si>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</si>
  <si>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</si>
  <si>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2021г.</t>
  </si>
  <si>
    <t>ост.на 01.05</t>
  </si>
  <si>
    <t>апреля</t>
  </si>
  <si>
    <t>установка сетки на смотровые окна со сваркой (т.п.)</t>
  </si>
  <si>
    <t>сетка</t>
  </si>
  <si>
    <t>10,2мп</t>
  </si>
  <si>
    <t>электроды</t>
  </si>
  <si>
    <t>1кг</t>
  </si>
  <si>
    <t>за   март-апрель  2022 г.</t>
  </si>
  <si>
    <t xml:space="preserve">смена ламп (10шт) </t>
  </si>
  <si>
    <t>лампа</t>
  </si>
  <si>
    <t>10шт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</si>
</sst>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">
      <selection activeCell="M46" sqref="M46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3.4</v>
      </c>
      <c r="K1" t="s">
        <v>66</v>
      </c>
    </row>
    <row r="2" spans="1:11" ht="12.75">
      <c r="A2" t="s">
        <v>90</v>
      </c>
      <c r="K2" s="5" t="s">
        <v>145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30</v>
      </c>
      <c r="F4" s="8" t="s">
        <v>139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2.84</v>
      </c>
      <c r="M6" s="44">
        <f>L6*160.174*1.302</f>
        <v>592.27219632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4.02</v>
      </c>
      <c r="M16" s="44">
        <f t="shared" si="0"/>
        <v>838.35712296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4">
        <f t="shared" si="0"/>
        <v>5630.756796000001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40.79</v>
      </c>
      <c r="M20" s="33">
        <f>SUM(M6:M19)</f>
        <v>8506.61369292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140</v>
      </c>
      <c r="L24" s="25">
        <v>4.85</v>
      </c>
      <c r="M24" s="32">
        <f aca="true" t="shared" si="1" ref="M24:M38">L24*160.174*1.302*1.15</f>
        <v>1163.16837147</v>
      </c>
    </row>
    <row r="25" spans="1:13" ht="12.75">
      <c r="A25" t="s">
        <v>111</v>
      </c>
      <c r="J25" s="20">
        <v>2</v>
      </c>
      <c r="K25" s="20" t="s">
        <v>146</v>
      </c>
      <c r="L25" s="44">
        <f>0.1*7.1</f>
        <v>0.71</v>
      </c>
      <c r="M25" s="32">
        <f t="shared" si="1"/>
        <v>170.27825644199999</v>
      </c>
    </row>
    <row r="26" spans="1:13" ht="12.75">
      <c r="A26" t="s">
        <v>112</v>
      </c>
      <c r="J26" s="20">
        <v>3</v>
      </c>
      <c r="K26" s="20"/>
      <c r="L26" s="44"/>
      <c r="M26" s="32">
        <f t="shared" si="1"/>
        <v>0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4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32">
        <f t="shared" si="1"/>
        <v>0</v>
      </c>
    </row>
    <row r="31" spans="10:13" ht="12.75">
      <c r="J31" s="20">
        <v>8</v>
      </c>
      <c r="K31" s="20"/>
      <c r="L31" s="44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4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4"/>
      <c r="M35" s="32">
        <f t="shared" si="1"/>
        <v>0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4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f>20281.99-45.04</f>
        <v>20236.95</v>
      </c>
      <c r="J39" s="20"/>
      <c r="K39" s="29" t="s">
        <v>50</v>
      </c>
      <c r="L39" s="28">
        <f>SUM(L24:L38)</f>
        <v>5.56</v>
      </c>
      <c r="M39" s="33">
        <f>SUM(M24:M38)</f>
        <v>1333.446627912</v>
      </c>
    </row>
    <row r="40" spans="1:11" ht="12.75">
      <c r="A40" t="s">
        <v>7</v>
      </c>
      <c r="F40" s="5">
        <v>248955.14</v>
      </c>
      <c r="K40" s="1" t="s">
        <v>54</v>
      </c>
    </row>
    <row r="41" spans="2:13" ht="12.75">
      <c r="B41" t="s">
        <v>8</v>
      </c>
      <c r="F41" s="9">
        <f>F40/F39</f>
        <v>12.302008948976995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250660.14</v>
      </c>
      <c r="J43" s="23">
        <v>1</v>
      </c>
      <c r="K43" s="20" t="s">
        <v>141</v>
      </c>
      <c r="L43" s="25" t="s">
        <v>142</v>
      </c>
      <c r="M43" s="23">
        <f>10.2*256.59</f>
        <v>2617.2179999999994</v>
      </c>
    </row>
    <row r="44" spans="10:13" ht="12.75">
      <c r="J44" s="23">
        <v>2</v>
      </c>
      <c r="K44" s="20" t="s">
        <v>143</v>
      </c>
      <c r="L44" s="23" t="s">
        <v>144</v>
      </c>
      <c r="M44" s="23">
        <f>1*227.6</f>
        <v>227.6</v>
      </c>
    </row>
    <row r="45" spans="2:13" ht="12.75">
      <c r="B45" s="1" t="s">
        <v>10</v>
      </c>
      <c r="C45" s="1"/>
      <c r="J45" s="23">
        <v>3</v>
      </c>
      <c r="K45" s="43" t="s">
        <v>147</v>
      </c>
      <c r="L45" s="23" t="s">
        <v>148</v>
      </c>
      <c r="M45" s="52">
        <v>136</v>
      </c>
    </row>
    <row r="46" spans="10:13" ht="12.75">
      <c r="J46" s="23">
        <v>4</v>
      </c>
      <c r="K46" s="43"/>
      <c r="L46" s="23"/>
      <c r="M46" s="52"/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/>
      <c r="L47" s="23"/>
      <c r="M47" s="23"/>
    </row>
    <row r="48" spans="1:13" ht="12.75">
      <c r="A48" t="s">
        <v>12</v>
      </c>
      <c r="F48" s="11">
        <f>(4835+3571)*1.302</f>
        <v>10944.612000000001</v>
      </c>
      <c r="J48" s="23">
        <v>6</v>
      </c>
      <c r="K48" s="43"/>
      <c r="L48" s="23"/>
      <c r="M48" s="52"/>
    </row>
    <row r="49" spans="1:13" ht="12.75">
      <c r="A49" s="6" t="s">
        <v>15</v>
      </c>
      <c r="F49" s="11">
        <f>(6338+6911.38)*1.302</f>
        <v>17250.69276</v>
      </c>
      <c r="J49" s="23">
        <v>7</v>
      </c>
      <c r="K49" s="43"/>
      <c r="L49" s="23"/>
      <c r="M49" s="23"/>
    </row>
    <row r="50" spans="1:13" ht="12.75">
      <c r="A50" s="60" t="s">
        <v>87</v>
      </c>
      <c r="B50" s="47"/>
      <c r="C50" s="47"/>
      <c r="D50" s="47"/>
      <c r="E50" s="61">
        <v>0</v>
      </c>
      <c r="F50" s="48">
        <f>E50*E32</f>
        <v>0</v>
      </c>
      <c r="J50" s="23">
        <v>8</v>
      </c>
      <c r="K50" s="43"/>
      <c r="L50" s="23"/>
      <c r="M50" s="23"/>
    </row>
    <row r="51" spans="1:13" ht="12.75">
      <c r="A51" s="4" t="s">
        <v>26</v>
      </c>
      <c r="B51" s="1"/>
      <c r="F51" s="31">
        <f>F48+F49+F50</f>
        <v>28195.304760000003</v>
      </c>
      <c r="J51" s="23">
        <v>9</v>
      </c>
      <c r="K51" s="43"/>
      <c r="L51" s="23"/>
      <c r="M51" s="23"/>
    </row>
    <row r="52" spans="1:13" ht="12.75">
      <c r="A52" s="4" t="s">
        <v>16</v>
      </c>
      <c r="J52" s="23">
        <v>10</v>
      </c>
      <c r="K52" s="43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0.5</v>
      </c>
      <c r="E54" t="s">
        <v>14</v>
      </c>
      <c r="F54" s="5">
        <f>B54*D54</f>
        <v>500.25</v>
      </c>
      <c r="J54" s="23">
        <v>12</v>
      </c>
      <c r="K54" s="43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500.25</v>
      </c>
      <c r="G55" s="45"/>
      <c r="J55" s="23">
        <v>13</v>
      </c>
      <c r="K55" s="43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3"/>
      <c r="L56" s="23"/>
      <c r="M56" s="23"/>
    </row>
    <row r="57" spans="1:13" ht="12.75">
      <c r="A57" s="64" t="s">
        <v>60</v>
      </c>
      <c r="B57" s="64">
        <v>3</v>
      </c>
      <c r="C57" s="64"/>
      <c r="D57" s="61">
        <v>6305</v>
      </c>
      <c r="E57" s="47"/>
      <c r="F57" s="65">
        <f>(B57*D57)*2</f>
        <v>37830</v>
      </c>
      <c r="G57" s="1"/>
      <c r="J57" s="23">
        <v>15</v>
      </c>
      <c r="K57" s="43"/>
      <c r="L57" s="23"/>
      <c r="M57" s="23"/>
    </row>
    <row r="58" spans="1:13" ht="12.75">
      <c r="A58" s="64" t="s">
        <v>135</v>
      </c>
      <c r="B58" s="64"/>
      <c r="C58" s="64"/>
      <c r="D58" s="61"/>
      <c r="E58" s="47"/>
      <c r="F58" s="65">
        <v>0</v>
      </c>
      <c r="J58" s="23">
        <v>16</v>
      </c>
      <c r="K58" s="43"/>
      <c r="L58" s="23"/>
      <c r="M58" s="23"/>
    </row>
    <row r="59" spans="1:13" ht="12.75">
      <c r="A59" s="4" t="s">
        <v>72</v>
      </c>
      <c r="B59" s="1"/>
      <c r="F59" s="8">
        <f>SUM(F57+F58)</f>
        <v>37830</v>
      </c>
      <c r="J59" s="23">
        <v>17</v>
      </c>
      <c r="K59" s="43"/>
      <c r="L59" s="23"/>
      <c r="M59" s="23"/>
    </row>
    <row r="60" spans="1:13" ht="12.75">
      <c r="A60" s="4" t="s">
        <v>61</v>
      </c>
      <c r="B60" s="4"/>
      <c r="J60" s="23">
        <v>18</v>
      </c>
      <c r="K60" s="43"/>
      <c r="L60" s="23"/>
      <c r="M60" s="23"/>
    </row>
    <row r="61" spans="1:13" ht="12.75">
      <c r="A61" t="s">
        <v>17</v>
      </c>
      <c r="C61" s="47">
        <v>598737</v>
      </c>
      <c r="D61">
        <v>224780.6</v>
      </c>
      <c r="E61">
        <v>6455.5</v>
      </c>
      <c r="F61" s="34">
        <f>C61/D61*E61</f>
        <v>17195.19702100626</v>
      </c>
      <c r="J61" s="20"/>
      <c r="K61" s="20"/>
      <c r="L61" s="30" t="s">
        <v>57</v>
      </c>
      <c r="M61" s="33">
        <f>SUM(M43:M60)</f>
        <v>2980.8179999999993</v>
      </c>
    </row>
    <row r="62" spans="1:6" ht="12.75">
      <c r="A62" t="s">
        <v>18</v>
      </c>
      <c r="F62" s="34">
        <f>M20</f>
        <v>8506.61369292</v>
      </c>
    </row>
    <row r="63" spans="1:6" ht="12.75">
      <c r="A63" t="s">
        <v>19</v>
      </c>
      <c r="F63" s="11">
        <f>M39</f>
        <v>1333.446627912</v>
      </c>
    </row>
    <row r="64" spans="1:6" ht="12.75">
      <c r="A64" t="s">
        <v>76</v>
      </c>
      <c r="F64" s="5">
        <f>0*600*1.302</f>
        <v>0</v>
      </c>
    </row>
    <row r="65" spans="1:6" ht="12.75">
      <c r="A65" t="s">
        <v>20</v>
      </c>
      <c r="F65" s="11">
        <f>M61</f>
        <v>2980.8179999999993</v>
      </c>
    </row>
    <row r="66" ht="12.75">
      <c r="A66" t="s">
        <v>21</v>
      </c>
    </row>
    <row r="67" ht="12.75">
      <c r="A67" t="s">
        <v>22</v>
      </c>
    </row>
    <row r="68" spans="2:6" ht="12.75">
      <c r="B68">
        <v>6455.5</v>
      </c>
      <c r="C68" t="s">
        <v>13</v>
      </c>
      <c r="D68" s="11">
        <v>0.62</v>
      </c>
      <c r="E68" t="s">
        <v>14</v>
      </c>
      <c r="F68" s="11">
        <f>B68*D68</f>
        <v>4002.41</v>
      </c>
    </row>
    <row r="69" spans="1:6" ht="12.75">
      <c r="A69" s="47" t="s">
        <v>86</v>
      </c>
      <c r="B69" s="47"/>
      <c r="C69" s="47"/>
      <c r="D69" s="48"/>
      <c r="E69" s="47"/>
      <c r="F69" s="48">
        <v>0</v>
      </c>
    </row>
    <row r="70" spans="1:6" ht="12.75">
      <c r="A70" s="47" t="s">
        <v>88</v>
      </c>
      <c r="B70" s="47"/>
      <c r="C70" s="47"/>
      <c r="D70" s="48">
        <v>0</v>
      </c>
      <c r="E70" s="47"/>
      <c r="F70" s="48">
        <f>D70*E32</f>
        <v>0</v>
      </c>
    </row>
    <row r="71" spans="1:6" ht="12.75">
      <c r="A71" s="4" t="s">
        <v>71</v>
      </c>
      <c r="B71" s="4"/>
      <c r="C71" s="10"/>
      <c r="F71" s="31">
        <f>SUM(F61:F70)</f>
        <v>34018.485341838255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0.4</v>
      </c>
      <c r="E73" t="s">
        <v>14</v>
      </c>
      <c r="F73" s="11">
        <f>B73*D73</f>
        <v>2582.2000000000003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2.54</v>
      </c>
      <c r="F76" s="11">
        <f>B76*D76</f>
        <v>16396.97</v>
      </c>
    </row>
    <row r="77" spans="1:6" ht="12.75">
      <c r="A77" s="4" t="s">
        <v>63</v>
      </c>
      <c r="B77" s="1"/>
      <c r="F77" s="31">
        <f>F73+F76</f>
        <v>18979.170000000002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4.8</v>
      </c>
      <c r="F80" s="11">
        <f>B80*D80</f>
        <v>30986.399999999998</v>
      </c>
    </row>
    <row r="81" spans="1:9" ht="12.75">
      <c r="A81" s="4" t="s">
        <v>65</v>
      </c>
      <c r="B81" s="1"/>
      <c r="F81" s="31">
        <f>SUM(F80)</f>
        <v>30986.399999999998</v>
      </c>
      <c r="I81" s="7"/>
    </row>
    <row r="82" spans="1:6" ht="12.75">
      <c r="A82" s="62" t="s">
        <v>81</v>
      </c>
      <c r="B82" s="56"/>
      <c r="C82" s="47"/>
      <c r="D82" s="61">
        <v>0</v>
      </c>
      <c r="E82" s="47"/>
      <c r="F82" s="63">
        <f>D82*E32</f>
        <v>0</v>
      </c>
    </row>
    <row r="83" spans="1:6" ht="12.75">
      <c r="A83" s="1" t="s">
        <v>25</v>
      </c>
      <c r="B83" s="1"/>
      <c r="F83" s="31">
        <f>F51+F55+F59+F71+F77+F81+F82</f>
        <v>150509.61010183825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8729.557385906617</v>
      </c>
    </row>
    <row r="85" spans="1:6" ht="12.75">
      <c r="A85" s="56"/>
      <c r="B85" s="57" t="s">
        <v>132</v>
      </c>
      <c r="C85" s="57"/>
      <c r="D85" s="56"/>
      <c r="E85" s="58"/>
      <c r="F85" s="59">
        <f>2725.94*4.83</f>
        <v>13166.290200000001</v>
      </c>
    </row>
    <row r="86" spans="1:6" ht="12.75">
      <c r="A86" s="1"/>
      <c r="B86" s="39" t="s">
        <v>133</v>
      </c>
      <c r="C86" s="39"/>
      <c r="D86" s="1"/>
      <c r="E86" s="54"/>
      <c r="F86" s="55">
        <f>2*684.73</f>
        <v>1369.46</v>
      </c>
    </row>
    <row r="87" spans="1:6" ht="12.75">
      <c r="A87" s="1"/>
      <c r="B87" s="39" t="s">
        <v>134</v>
      </c>
      <c r="C87" s="39"/>
      <c r="D87" s="1"/>
      <c r="E87" s="54"/>
      <c r="F87" s="55">
        <f>2*3839.25</f>
        <v>7678.5</v>
      </c>
    </row>
    <row r="88" spans="1:6" ht="15">
      <c r="A88" s="12" t="s">
        <v>27</v>
      </c>
      <c r="B88" s="12"/>
      <c r="C88" s="42"/>
      <c r="D88" s="12"/>
      <c r="E88" s="12"/>
      <c r="F88" s="35">
        <f>F83+F84+F85+F86+F87</f>
        <v>181453.41768774483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138</v>
      </c>
    </row>
    <row r="90" spans="1:6" ht="12.75">
      <c r="A90" s="13"/>
      <c r="B90" s="46">
        <v>44621</v>
      </c>
      <c r="C90" s="25">
        <v>63487</v>
      </c>
      <c r="D90" s="40">
        <f>F43</f>
        <v>250660.14</v>
      </c>
      <c r="E90" s="40">
        <f>F88</f>
        <v>181453.41768774483</v>
      </c>
      <c r="F90" s="41">
        <f>C90+D90-E90</f>
        <v>132693.72231225518</v>
      </c>
    </row>
    <row r="92" spans="1:6" ht="13.5" thickBot="1">
      <c r="A92" t="s">
        <v>116</v>
      </c>
      <c r="C92" s="50">
        <v>44621</v>
      </c>
      <c r="D92" s="8" t="s">
        <v>117</v>
      </c>
      <c r="E92" s="50">
        <v>44681</v>
      </c>
      <c r="F92" t="s">
        <v>118</v>
      </c>
    </row>
    <row r="93" spans="1:7" ht="13.5" thickBot="1">
      <c r="A93" t="s">
        <v>119</v>
      </c>
      <c r="F93" s="51">
        <f>E90</f>
        <v>181453.41768774483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2022-06-01T08:06:34Z</dcterms:modified>
  <cp:category/>
  <cp:version/>
  <cp:contentType/>
  <cp:contentStatus/>
</cp:coreProperties>
</file>