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<sst xmlns="http://schemas.openxmlformats.org/spreadsheetml/2006/main" count="191" uniqueCount="156">
  <si>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</si>
  <si>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</si>
  <si>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</si>
  <si>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</si>
  <si>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</si>
  <si>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</si>
  <si>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</si>
  <si>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</si>
  <si>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</si>
  <si>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</si>
  <si>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</si>
  <si>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</si>
  <si>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</si>
  <si>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</si>
  <si>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</si>
  <si>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</si>
  <si>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</si>
  <si>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</si>
  <si>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</si>
  <si>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</si>
  <si>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</si>
  <si>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</si>
  <si>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</si>
  <si>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</si>
  <si>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</si>
  <si>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</si>
  <si>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</si>
  <si>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</si>
  <si>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</si>
  <si>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</si>
  <si>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</si>
  <si>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</si>
  <si>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</si>
  <si>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</si>
  <si>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</si>
  <si>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</si>
  <si>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</si>
  <si>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</si>
  <si>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</si>
  <si>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</si>
  <si>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</si>
  <si>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</si>
  <si>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</si>
  <si>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</si>
  <si>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</si>
  <si>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</si>
  <si>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</si>
  <si>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</si>
  <si>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</si>
  <si>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</si>
  <si>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</si>
  <si>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</si>
  <si>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</si>
  <si>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</si>
  <si>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</si>
  <si>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</si>
  <si>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</si>
  <si>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</si>
  <si>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</si>
  <si>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</si>
  <si>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</si>
  <si>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</si>
  <si>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</si>
  <si>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</si>
  <si>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</si>
  <si>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</si>
  <si>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д.5</t>
  </si>
  <si>
    <t xml:space="preserve">остаток 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</si>
  <si>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</si>
  <si>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</si>
  <si>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</si>
  <si>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</si>
  <si>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</si>
  <si>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</si>
  <si>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</si>
  <si>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</si>
  <si>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</si>
  <si>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</si>
  <si>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</si>
  <si>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</si>
  <si>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</si>
  <si>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</si>
  <si>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</si>
  <si>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</si>
  <si>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</si>
  <si>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</si>
  <si>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</si>
  <si>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</si>
  <si>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</si>
  <si>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</si>
  <si>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</si>
  <si>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</si>
  <si>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</si>
  <si>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</si>
  <si>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</si>
  <si>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</si>
  <si>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</si>
  <si>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</si>
  <si>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</si>
  <si>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</si>
  <si>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</si>
  <si>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</si>
  <si>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</si>
  <si>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</si>
  <si>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</si>
  <si>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</si>
  <si>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</si>
  <si>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</si>
  <si>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</si>
  <si>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</si>
  <si>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</si>
  <si>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</si>
  <si>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</si>
  <si>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</si>
  <si>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</si>
  <si>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</si>
  <si>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</si>
  <si>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</si>
  <si>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</si>
  <si>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</si>
  <si>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</si>
  <si>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</si>
  <si>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</si>
  <si>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</si>
  <si>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</si>
  <si>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</si>
  <si>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(поликлиника,ростелеком,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</si>
  <si>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</si>
  <si>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</si>
  <si>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</si>
  <si>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</si>
  <si>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</si>
  <si>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за   ноябрь-декабрь  2022 г.</t>
  </si>
  <si>
    <t>01.11.2022г.</t>
  </si>
  <si>
    <t>ост.на 01.01</t>
  </si>
  <si>
    <t>декабря</t>
  </si>
  <si>
    <t>смена труб д 25 п.пр. (1мп)</t>
  </si>
  <si>
    <t>труба д 25 п.пр.</t>
  </si>
  <si>
    <t>1мп</t>
  </si>
  <si>
    <t xml:space="preserve">муфта </t>
  </si>
  <si>
    <t>1шт</t>
  </si>
  <si>
    <t>американка 25</t>
  </si>
  <si>
    <t>2шт</t>
  </si>
  <si>
    <t>6мп</t>
  </si>
  <si>
    <t xml:space="preserve">смена вентиля д 20 (1шт) </t>
  </si>
  <si>
    <t>смена труб д 25 п.пр. (6мп)</t>
  </si>
  <si>
    <t>муфта 25</t>
  </si>
  <si>
    <t>вентиль д 20</t>
  </si>
  <si>
    <t>бочонок 20</t>
  </si>
  <si>
    <t>светильник</t>
  </si>
  <si>
    <t>провод пвз</t>
  </si>
  <si>
    <t>ответв.</t>
  </si>
  <si>
    <t>дюбель</t>
  </si>
  <si>
    <t>саморез</t>
  </si>
  <si>
    <t>5мп</t>
  </si>
  <si>
    <t>смена светильника (1шт) п-д3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</si>
</sst>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85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L27" sqref="L27"/>
    </sheetView>
  </sheetViews>
  <sheetFormatPr defaultColWidth="9.00390625" defaultRowHeight="12.75"/>
  <cols>
    <col min="1" max="1" width="15.625" style="0" customWidth="1"/>
    <col min="3" max="3" width="11.75390625" style="0" customWidth="1"/>
    <col min="4" max="4" width="11.125" style="0" customWidth="1"/>
    <col min="5" max="5" width="10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11</v>
      </c>
      <c r="E2" s="66">
        <v>12</v>
      </c>
      <c r="K2" s="5" t="s">
        <v>132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135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9">
        <f>L6*160.174*1.302</f>
        <v>0</v>
      </c>
    </row>
    <row r="7" spans="2:13" ht="12.75">
      <c r="B7" t="s">
        <v>89</v>
      </c>
      <c r="C7" s="1" t="s">
        <v>90</v>
      </c>
      <c r="D7" s="8">
        <v>5</v>
      </c>
      <c r="J7" s="14">
        <v>2</v>
      </c>
      <c r="K7" s="14" t="s">
        <v>43</v>
      </c>
      <c r="L7" s="14"/>
      <c r="M7" s="49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9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5.74</v>
      </c>
      <c r="M11" s="49">
        <f t="shared" si="0"/>
        <v>1197.05718552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2.28</v>
      </c>
      <c r="M13" s="49">
        <f t="shared" si="0"/>
        <v>475.48612943999996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2.87</v>
      </c>
      <c r="M16" s="49">
        <f t="shared" si="0"/>
        <v>598.52859276</v>
      </c>
    </row>
    <row r="17" spans="5:13" ht="12.75">
      <c r="E17" t="s">
        <v>99</v>
      </c>
      <c r="J17" s="15" t="s">
        <v>53</v>
      </c>
      <c r="K17" s="26" t="s">
        <v>81</v>
      </c>
      <c r="L17" s="21">
        <v>6</v>
      </c>
      <c r="M17" s="49">
        <f t="shared" si="0"/>
        <v>1251.2792880000002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1.08</v>
      </c>
      <c r="M18" s="49">
        <f t="shared" si="0"/>
        <v>225.23027184000006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9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18.47</v>
      </c>
      <c r="M20" s="34">
        <f>SUM(M6:M19)</f>
        <v>3851.8547415600005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36">
        <v>1</v>
      </c>
      <c r="K24" s="35" t="s">
        <v>136</v>
      </c>
      <c r="L24" s="54">
        <v>1.84</v>
      </c>
      <c r="M24" s="33">
        <f aca="true" t="shared" si="1" ref="M24:M32">L24*160.174*1.302*1.15</f>
        <v>441.284495568</v>
      </c>
    </row>
    <row r="25" spans="1:13" ht="12.75">
      <c r="A25" t="s">
        <v>106</v>
      </c>
      <c r="J25" s="36">
        <v>2</v>
      </c>
      <c r="K25" s="35" t="s">
        <v>145</v>
      </c>
      <c r="L25" s="54">
        <f>0.06*184.3</f>
        <v>11.058</v>
      </c>
      <c r="M25" s="33">
        <f t="shared" si="1"/>
        <v>2652.0238869515997</v>
      </c>
    </row>
    <row r="26" spans="1:13" ht="12.75">
      <c r="A26" t="s">
        <v>107</v>
      </c>
      <c r="J26" s="36">
        <v>3</v>
      </c>
      <c r="K26" s="35" t="s">
        <v>144</v>
      </c>
      <c r="L26" s="54">
        <v>0.81</v>
      </c>
      <c r="M26" s="33">
        <f t="shared" si="1"/>
        <v>194.261109462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36">
        <v>4</v>
      </c>
      <c r="K27" s="35" t="s">
        <v>155</v>
      </c>
      <c r="L27" s="57">
        <v>0.891</v>
      </c>
      <c r="M27" s="33">
        <f t="shared" si="1"/>
        <v>213.6872204082</v>
      </c>
    </row>
    <row r="28" spans="1:13" ht="12.75">
      <c r="A28" t="s">
        <v>109</v>
      </c>
      <c r="B28" s="1"/>
      <c r="C28" s="1"/>
      <c r="D28" s="1"/>
      <c r="J28" s="36">
        <v>5</v>
      </c>
      <c r="K28" s="35"/>
      <c r="L28" s="23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36">
        <v>6</v>
      </c>
      <c r="K29" s="35"/>
      <c r="L29" s="23"/>
      <c r="M29" s="33">
        <f t="shared" si="1"/>
        <v>0</v>
      </c>
    </row>
    <row r="30" spans="10:13" ht="12.75">
      <c r="J30" s="36">
        <v>7</v>
      </c>
      <c r="K30" s="35"/>
      <c r="L30" s="23"/>
      <c r="M30" s="33">
        <f t="shared" si="1"/>
        <v>0</v>
      </c>
    </row>
    <row r="31" spans="2:13" ht="12.75">
      <c r="B31" t="s">
        <v>0</v>
      </c>
      <c r="J31" s="36">
        <v>8</v>
      </c>
      <c r="K31" s="16"/>
      <c r="L31" s="23"/>
      <c r="M31" s="33">
        <f t="shared" si="1"/>
        <v>0</v>
      </c>
    </row>
    <row r="32" spans="10:13" ht="12.75">
      <c r="J32" s="36">
        <v>9</v>
      </c>
      <c r="K32" s="16"/>
      <c r="L32" s="23"/>
      <c r="M32" s="33">
        <f t="shared" si="1"/>
        <v>0</v>
      </c>
    </row>
    <row r="33" spans="1:13" ht="12.75">
      <c r="A33" t="s">
        <v>1</v>
      </c>
      <c r="E33">
        <v>2102</v>
      </c>
      <c r="F33" t="s">
        <v>65</v>
      </c>
      <c r="J33" s="20"/>
      <c r="K33" s="30" t="s">
        <v>57</v>
      </c>
      <c r="L33" s="28">
        <f>SUM(L24:L32)</f>
        <v>14.599</v>
      </c>
      <c r="M33" s="34">
        <f>SUM(M24:M32)</f>
        <v>3501.2567123898</v>
      </c>
    </row>
    <row r="34" spans="1:11" ht="12.75">
      <c r="A34" t="s">
        <v>2</v>
      </c>
      <c r="E34">
        <v>203.5</v>
      </c>
      <c r="F34" t="s">
        <v>65</v>
      </c>
      <c r="K34" s="1" t="s">
        <v>61</v>
      </c>
    </row>
    <row r="35" spans="1:13" ht="12.75">
      <c r="A35" t="s">
        <v>3</v>
      </c>
      <c r="J35" s="22" t="s">
        <v>35</v>
      </c>
      <c r="K35" s="22"/>
      <c r="L35" s="22" t="s">
        <v>62</v>
      </c>
      <c r="M35" s="22" t="s">
        <v>41</v>
      </c>
    </row>
    <row r="36" spans="1:13" ht="12.75">
      <c r="A36" t="s">
        <v>4</v>
      </c>
      <c r="E36">
        <v>235.6</v>
      </c>
      <c r="F36" t="s">
        <v>65</v>
      </c>
      <c r="J36" s="23" t="s">
        <v>36</v>
      </c>
      <c r="K36" s="23" t="s">
        <v>37</v>
      </c>
      <c r="L36" s="23"/>
      <c r="M36" s="23" t="s">
        <v>63</v>
      </c>
    </row>
    <row r="37" spans="10:13" ht="12.75">
      <c r="J37" s="20">
        <v>1</v>
      </c>
      <c r="K37" s="20" t="s">
        <v>137</v>
      </c>
      <c r="L37" s="25" t="s">
        <v>138</v>
      </c>
      <c r="M37" s="25">
        <v>125.55</v>
      </c>
    </row>
    <row r="38" spans="2:13" ht="12.75">
      <c r="B38" s="1" t="s">
        <v>5</v>
      </c>
      <c r="C38" s="1"/>
      <c r="J38" s="20">
        <v>2</v>
      </c>
      <c r="K38" s="20" t="s">
        <v>139</v>
      </c>
      <c r="L38" s="25" t="s">
        <v>140</v>
      </c>
      <c r="M38" s="25">
        <v>77.78</v>
      </c>
    </row>
    <row r="39" spans="10:13" ht="12.75">
      <c r="J39" s="20">
        <v>3</v>
      </c>
      <c r="K39" s="20" t="s">
        <v>141</v>
      </c>
      <c r="L39" s="25" t="s">
        <v>142</v>
      </c>
      <c r="M39" s="25">
        <f>2*166.32</f>
        <v>332.64</v>
      </c>
    </row>
    <row r="40" spans="1:13" ht="12.75">
      <c r="A40" s="2" t="s">
        <v>6</v>
      </c>
      <c r="F40" s="11">
        <v>62631.53</v>
      </c>
      <c r="J40" s="20">
        <v>4</v>
      </c>
      <c r="K40" s="20" t="s">
        <v>137</v>
      </c>
      <c r="L40" s="25" t="s">
        <v>143</v>
      </c>
      <c r="M40" s="25">
        <f>6*125.55</f>
        <v>753.3</v>
      </c>
    </row>
    <row r="41" spans="1:13" ht="12.75">
      <c r="A41" t="s">
        <v>7</v>
      </c>
      <c r="F41" s="5">
        <v>58755.98</v>
      </c>
      <c r="J41" s="20">
        <v>5</v>
      </c>
      <c r="K41" s="20" t="s">
        <v>141</v>
      </c>
      <c r="L41" s="25" t="s">
        <v>140</v>
      </c>
      <c r="M41" s="49">
        <v>166.32</v>
      </c>
    </row>
    <row r="42" spans="2:13" ht="12.75">
      <c r="B42" t="s">
        <v>8</v>
      </c>
      <c r="F42" s="9">
        <f>F41/F40</f>
        <v>0.9381214222293468</v>
      </c>
      <c r="J42" s="20">
        <v>6</v>
      </c>
      <c r="K42" s="20" t="s">
        <v>146</v>
      </c>
      <c r="L42" s="25" t="s">
        <v>140</v>
      </c>
      <c r="M42" s="25">
        <v>77.78</v>
      </c>
    </row>
    <row r="43" spans="1:13" ht="12.75">
      <c r="A43" s="7" t="s">
        <v>126</v>
      </c>
      <c r="B43" s="7"/>
      <c r="C43" s="7"/>
      <c r="D43" s="7"/>
      <c r="E43" s="7"/>
      <c r="F43" s="5">
        <f>(439*13.83)+250+400</f>
        <v>6721.37</v>
      </c>
      <c r="J43" s="20">
        <v>7</v>
      </c>
      <c r="K43" s="20" t="s">
        <v>146</v>
      </c>
      <c r="L43" s="25" t="s">
        <v>140</v>
      </c>
      <c r="M43" s="25">
        <v>8.1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65477.350000000006</v>
      </c>
      <c r="J44" s="20">
        <v>8</v>
      </c>
      <c r="K44" s="20" t="s">
        <v>147</v>
      </c>
      <c r="L44" s="25" t="s">
        <v>140</v>
      </c>
      <c r="M44" s="25">
        <v>506.16</v>
      </c>
    </row>
    <row r="45" spans="10:13" ht="12.75">
      <c r="J45" s="20">
        <v>9</v>
      </c>
      <c r="K45" s="20" t="s">
        <v>148</v>
      </c>
      <c r="L45" s="25" t="s">
        <v>140</v>
      </c>
      <c r="M45" s="25">
        <v>20</v>
      </c>
    </row>
    <row r="46" spans="2:13" ht="12.75">
      <c r="B46" s="1" t="s">
        <v>10</v>
      </c>
      <c r="C46" s="1"/>
      <c r="J46" s="20">
        <v>10</v>
      </c>
      <c r="K46" s="20" t="s">
        <v>149</v>
      </c>
      <c r="L46" s="25" t="s">
        <v>140</v>
      </c>
      <c r="M46" s="25">
        <v>200</v>
      </c>
    </row>
    <row r="47" spans="10:13" ht="12.75">
      <c r="J47" s="20">
        <v>11</v>
      </c>
      <c r="K47" s="20" t="s">
        <v>150</v>
      </c>
      <c r="L47" s="25" t="s">
        <v>154</v>
      </c>
      <c r="M47" s="25">
        <f>5*6.58</f>
        <v>32.9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20" t="s">
        <v>151</v>
      </c>
      <c r="L48" s="25" t="s">
        <v>142</v>
      </c>
      <c r="M48" s="25">
        <v>6.02</v>
      </c>
    </row>
    <row r="49" spans="1:13" ht="12.75">
      <c r="A49" t="s">
        <v>12</v>
      </c>
      <c r="F49" s="11">
        <f>(5077)*1.302</f>
        <v>6610.254</v>
      </c>
      <c r="J49" s="20">
        <v>13</v>
      </c>
      <c r="K49" s="20" t="s">
        <v>152</v>
      </c>
      <c r="L49" s="25" t="s">
        <v>142</v>
      </c>
      <c r="M49" s="49">
        <v>1.94</v>
      </c>
    </row>
    <row r="50" spans="1:13" ht="12.75">
      <c r="A50" s="6" t="s">
        <v>15</v>
      </c>
      <c r="F50" s="11">
        <f>(1832)*1.302</f>
        <v>2385.264</v>
      </c>
      <c r="J50" s="20">
        <v>14</v>
      </c>
      <c r="K50" s="20" t="s">
        <v>153</v>
      </c>
      <c r="L50" s="25" t="s">
        <v>142</v>
      </c>
      <c r="M50" s="25">
        <v>4.74</v>
      </c>
    </row>
    <row r="51" spans="1:13" ht="12.75">
      <c r="A51" s="63" t="s">
        <v>83</v>
      </c>
      <c r="B51" s="59"/>
      <c r="C51" s="59"/>
      <c r="D51" s="59"/>
      <c r="E51" s="61">
        <v>0.81</v>
      </c>
      <c r="F51" s="60">
        <f>E33*E51</f>
        <v>1702.6200000000001</v>
      </c>
      <c r="J51" s="20">
        <v>15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10698.138</v>
      </c>
      <c r="J52" s="20"/>
      <c r="K52" s="20"/>
      <c r="L52" s="31" t="s">
        <v>64</v>
      </c>
      <c r="M52" s="28">
        <f>SUM(M37:M51)</f>
        <v>2313.23</v>
      </c>
    </row>
    <row r="53" ht="12.75">
      <c r="A53" s="4" t="s">
        <v>16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79</v>
      </c>
      <c r="B55">
        <v>203.5</v>
      </c>
      <c r="C55" t="s">
        <v>13</v>
      </c>
      <c r="D55" s="5">
        <v>0.5</v>
      </c>
      <c r="E55" t="s">
        <v>14</v>
      </c>
      <c r="F55" s="11">
        <f>B55*D55</f>
        <v>101.75</v>
      </c>
    </row>
    <row r="56" spans="1:6" ht="12.75">
      <c r="A56" s="4" t="s">
        <v>17</v>
      </c>
      <c r="B56" s="10"/>
      <c r="C56" s="10"/>
      <c r="F56" s="32">
        <f>SUM(F54:F55)</f>
        <v>101.75</v>
      </c>
    </row>
    <row r="57" spans="1:2" ht="12.75">
      <c r="A57" s="4" t="s">
        <v>18</v>
      </c>
      <c r="B57" s="4"/>
    </row>
    <row r="58" spans="1:6" ht="12.75">
      <c r="A58" t="s">
        <v>19</v>
      </c>
      <c r="C58" s="50">
        <v>599363</v>
      </c>
      <c r="D58">
        <v>222535.4</v>
      </c>
      <c r="E58">
        <v>2102</v>
      </c>
      <c r="F58" s="37">
        <f>C58/D58*E58</f>
        <v>5661.396011600851</v>
      </c>
    </row>
    <row r="59" spans="1:6" ht="12.75">
      <c r="A59" t="s">
        <v>20</v>
      </c>
      <c r="F59" s="37">
        <f>M20</f>
        <v>3851.8547415600005</v>
      </c>
    </row>
    <row r="60" spans="1:6" ht="12.75">
      <c r="A60" t="s">
        <v>21</v>
      </c>
      <c r="F60" s="11">
        <f>M33</f>
        <v>3501.2567123898</v>
      </c>
    </row>
    <row r="61" spans="1:6" ht="12.75">
      <c r="A61" t="s">
        <v>72</v>
      </c>
      <c r="F61" s="5">
        <f>0*600*1.302</f>
        <v>0</v>
      </c>
    </row>
    <row r="62" spans="1:6" ht="12.75">
      <c r="A62" t="s">
        <v>22</v>
      </c>
      <c r="F62" s="5">
        <f>M52</f>
        <v>2313.23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2102</v>
      </c>
      <c r="C65" t="s">
        <v>13</v>
      </c>
      <c r="D65" s="11">
        <v>0.48</v>
      </c>
      <c r="E65" t="s">
        <v>14</v>
      </c>
      <c r="F65" s="5">
        <f>B65*D65</f>
        <v>1008.9599999999999</v>
      </c>
    </row>
    <row r="66" spans="1:6" ht="12.75">
      <c r="A66" s="59" t="s">
        <v>75</v>
      </c>
      <c r="B66" s="59"/>
      <c r="C66" s="59"/>
      <c r="D66" s="60"/>
      <c r="E66" s="59"/>
      <c r="F66" s="61">
        <v>0</v>
      </c>
    </row>
    <row r="67" spans="1:6" ht="12.75">
      <c r="A67" s="59" t="s">
        <v>84</v>
      </c>
      <c r="B67" s="59"/>
      <c r="C67" s="59"/>
      <c r="D67" s="60">
        <v>0.68</v>
      </c>
      <c r="E67" s="59"/>
      <c r="F67" s="61">
        <f>D67*E33</f>
        <v>1429.3600000000001</v>
      </c>
    </row>
    <row r="68" spans="1:6" ht="12.75">
      <c r="A68" s="4" t="s">
        <v>25</v>
      </c>
      <c r="B68" s="10"/>
      <c r="C68" s="10"/>
      <c r="F68" s="32">
        <f>SUM(F58:F67)</f>
        <v>17766.05746555065</v>
      </c>
    </row>
    <row r="69" ht="12.75">
      <c r="A69" s="4" t="s">
        <v>26</v>
      </c>
    </row>
    <row r="70" spans="1:6" ht="12.75">
      <c r="A70" t="s">
        <v>27</v>
      </c>
      <c r="B70">
        <v>2102</v>
      </c>
      <c r="C70" t="s">
        <v>65</v>
      </c>
      <c r="D70" s="5">
        <v>0.4</v>
      </c>
      <c r="E70" t="s">
        <v>14</v>
      </c>
      <c r="F70" s="47">
        <f>B70*D70</f>
        <v>840.8000000000001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2102</v>
      </c>
      <c r="C73" t="s">
        <v>13</v>
      </c>
      <c r="D73" s="11">
        <v>5.17</v>
      </c>
      <c r="E73" t="s">
        <v>14</v>
      </c>
      <c r="F73" s="11">
        <f>B73*D73</f>
        <v>10867.34</v>
      </c>
    </row>
    <row r="74" spans="1:6" ht="12.75">
      <c r="A74" s="4" t="s">
        <v>29</v>
      </c>
      <c r="F74" s="32">
        <f>F70+F73</f>
        <v>11708.14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2102</v>
      </c>
      <c r="C77" t="s">
        <v>13</v>
      </c>
      <c r="D77" s="11">
        <v>5.3</v>
      </c>
      <c r="E77" t="s">
        <v>14</v>
      </c>
      <c r="F77" s="5">
        <f>B77*D77</f>
        <v>11140.6</v>
      </c>
    </row>
    <row r="78" spans="1:6" ht="12.75">
      <c r="A78" s="4" t="s">
        <v>31</v>
      </c>
      <c r="F78" s="8">
        <f>SUM(F77)</f>
        <v>11140.6</v>
      </c>
    </row>
    <row r="79" spans="1:6" ht="12.75">
      <c r="A79" s="64" t="s">
        <v>78</v>
      </c>
      <c r="B79" s="59"/>
      <c r="C79" s="59"/>
      <c r="D79" s="61">
        <v>2.12</v>
      </c>
      <c r="E79" s="59"/>
      <c r="F79" s="65">
        <f>D79*E33</f>
        <v>4456.24</v>
      </c>
    </row>
    <row r="80" spans="1:6" ht="12.75">
      <c r="A80" s="1" t="s">
        <v>32</v>
      </c>
      <c r="B80" s="1"/>
      <c r="F80" s="32">
        <f>F52+F56+F68+F74+F78+F79</f>
        <v>55870.925465550645</v>
      </c>
    </row>
    <row r="81" spans="1:9" ht="12.75">
      <c r="A81" s="1" t="s">
        <v>76</v>
      </c>
      <c r="B81" s="38"/>
      <c r="C81" s="48">
        <v>0.058</v>
      </c>
      <c r="D81" s="1"/>
      <c r="E81" s="1"/>
      <c r="F81" s="32">
        <f>F80*5.8%</f>
        <v>3240.513677001937</v>
      </c>
      <c r="I81" s="7"/>
    </row>
    <row r="82" spans="1:9" ht="12.75">
      <c r="A82" s="1"/>
      <c r="B82" s="38" t="s">
        <v>128</v>
      </c>
      <c r="C82" s="48"/>
      <c r="D82" s="1"/>
      <c r="E82" s="55"/>
      <c r="F82" s="62">
        <f>2744.76+3171.9</f>
        <v>5916.66</v>
      </c>
      <c r="I82" s="7"/>
    </row>
    <row r="83" spans="1:9" ht="12.75">
      <c r="A83" s="1"/>
      <c r="B83" s="38" t="s">
        <v>129</v>
      </c>
      <c r="C83" s="48"/>
      <c r="D83" s="1"/>
      <c r="E83" s="55"/>
      <c r="F83" s="56">
        <f>2*188.54</f>
        <v>377.08</v>
      </c>
      <c r="I83" s="7"/>
    </row>
    <row r="84" spans="1:9" ht="12.75">
      <c r="A84" s="1"/>
      <c r="B84" s="38" t="s">
        <v>130</v>
      </c>
      <c r="C84" s="48"/>
      <c r="D84" s="1"/>
      <c r="E84" s="55"/>
      <c r="F84" s="56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4">
        <f>F80+F81+F82+F83+F84</f>
        <v>65405.17914255259</v>
      </c>
    </row>
    <row r="86" spans="2:6" ht="12.75">
      <c r="B86" s="39" t="s">
        <v>67</v>
      </c>
      <c r="C86" s="40" t="s">
        <v>68</v>
      </c>
      <c r="D86" s="22" t="s">
        <v>69</v>
      </c>
      <c r="E86" s="22" t="s">
        <v>70</v>
      </c>
      <c r="F86" s="43" t="s">
        <v>134</v>
      </c>
    </row>
    <row r="87" spans="1:6" ht="12.75">
      <c r="A87" s="13"/>
      <c r="B87" s="41">
        <v>45231</v>
      </c>
      <c r="C87" s="42">
        <v>295756</v>
      </c>
      <c r="D87" s="45">
        <f>F44</f>
        <v>65477.350000000006</v>
      </c>
      <c r="E87" s="45">
        <f>F85</f>
        <v>65405.17914255259</v>
      </c>
      <c r="F87" s="46">
        <f>C87+D87-E87</f>
        <v>295828.1708574474</v>
      </c>
    </row>
    <row r="89" spans="1:6" ht="13.5" thickBot="1">
      <c r="A89" t="s">
        <v>111</v>
      </c>
      <c r="C89" s="52" t="s">
        <v>133</v>
      </c>
      <c r="D89" s="8" t="s">
        <v>112</v>
      </c>
      <c r="E89" s="52">
        <v>44926</v>
      </c>
      <c r="F89" s="58" t="s">
        <v>113</v>
      </c>
    </row>
    <row r="90" spans="1:7" ht="13.5" thickBot="1">
      <c r="A90" t="s">
        <v>114</v>
      </c>
      <c r="F90" s="53">
        <v>47290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2023-01-12T16:17:47Z</cp:lastPrinted>
  <dcterms:created xsi:type="dcterms:W3CDTF">2008-08-18T07:30:19Z</dcterms:created>
  <dcterms:modified xsi:type="dcterms:W3CDTF">2023-03-21T11:53:46Z</dcterms:modified>
  <cp:category/>
  <cp:version/>
  <cp:contentType/>
  <cp:contentStatus/>
</cp:coreProperties>
</file>