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<sst xmlns="http://schemas.openxmlformats.org/spreadsheetml/2006/main" count="165" uniqueCount="142">
  <si>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</si>
  <si>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</si>
  <si>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</si>
  <si>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</si>
  <si>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</si>
  <si>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</si>
  <si>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</si>
  <si>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</si>
  <si>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</si>
  <si>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</si>
  <si>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</si>
  <si>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</si>
  <si>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</si>
  <si>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</si>
  <si>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</si>
  <si>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</si>
  <si>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</si>
  <si>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</si>
  <si>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</si>
  <si>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</si>
  <si>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</si>
  <si>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</si>
  <si>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</si>
  <si>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</si>
  <si>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</si>
  <si>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</si>
  <si>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</si>
  <si>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</si>
  <si>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</si>
  <si>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</si>
  <si>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</si>
  <si>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</si>
  <si>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</si>
  <si>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</si>
  <si>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</si>
  <si>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</si>
  <si>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</si>
  <si>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</si>
  <si>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</si>
  <si>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</si>
  <si>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</si>
  <si>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</si>
  <si>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</si>
  <si>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</si>
  <si>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</si>
  <si>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</si>
  <si>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</si>
  <si>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</si>
  <si>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</si>
  <si>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</si>
  <si>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</si>
  <si>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</si>
  <si>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</si>
  <si>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</si>
  <si>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</si>
  <si>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</si>
  <si>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</si>
  <si>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</si>
  <si>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</si>
  <si>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</si>
  <si>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</si>
  <si>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</si>
  <si>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</si>
  <si>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</si>
  <si>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</si>
  <si>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</si>
  <si>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</si>
  <si>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</si>
  <si>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</si>
  <si>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</si>
  <si>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</si>
  <si>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</si>
  <si>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</si>
  <si>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</si>
  <si>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</si>
  <si>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</si>
  <si>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</si>
  <si>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</si>
  <si>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</si>
  <si>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</si>
  <si>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</si>
  <si>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</si>
  <si>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</si>
  <si>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</si>
  <si>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</si>
  <si>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</si>
  <si>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</si>
  <si>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</si>
  <si>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</si>
  <si>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</si>
  <si>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</si>
  <si>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</si>
  <si>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</si>
  <si>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</si>
  <si>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</si>
  <si>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</si>
  <si>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</si>
  <si>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</si>
  <si>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</si>
  <si>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</si>
  <si>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</si>
  <si>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</si>
  <si>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</si>
  <si>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</si>
  <si>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</si>
  <si>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</si>
  <si>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</si>
  <si>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</si>
  <si>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</si>
  <si>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</si>
  <si>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</si>
  <si>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</si>
  <si>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</si>
  <si>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</si>
  <si>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</si>
  <si>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</si>
  <si>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</si>
  <si>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</si>
  <si>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</si>
  <si>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</si>
  <si>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</si>
  <si>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</si>
  <si>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</si>
  <si>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</si>
  <si>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</si>
  <si>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</si>
  <si>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</si>
  <si>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</si>
  <si>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</si>
  <si>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</si>
  <si>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</si>
  <si>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2022 г.</t>
  </si>
  <si>
    <t>за   ноябрь-декабрь  2022 г.</t>
  </si>
  <si>
    <t>01.11.2022г.</t>
  </si>
  <si>
    <t>ост.на 01.01</t>
  </si>
  <si>
    <t>декабря</t>
  </si>
  <si>
    <t>уст-ка хомута</t>
  </si>
  <si>
    <t>хомут</t>
  </si>
  <si>
    <t>1шт</t>
  </si>
  <si>
    <t>смена ламп (2шт) п-д3</t>
  </si>
  <si>
    <t>лампа</t>
  </si>
  <si>
    <t>2шт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</si>
</sst>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39" sqref="M39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11</v>
      </c>
      <c r="E2" s="67">
        <v>12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135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1">
        <f t="shared" si="0"/>
        <v>2145.94397892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10.81</v>
      </c>
      <c r="M14" s="51">
        <f t="shared" si="0"/>
        <v>2254.3881838800003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1">
        <f t="shared" si="0"/>
        <v>1564.09911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35.59</v>
      </c>
      <c r="M20" s="34">
        <f>SUM(M6:M19)</f>
        <v>7422.171643320001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51">
        <v>2</v>
      </c>
      <c r="M24" s="33">
        <f aca="true" t="shared" si="1" ref="M24:M32">L24*160.174*1.302*1.15</f>
        <v>479.65706040000003</v>
      </c>
    </row>
    <row r="25" spans="1:13" ht="12.75">
      <c r="A25" t="s">
        <v>106</v>
      </c>
      <c r="J25" s="20">
        <v>2</v>
      </c>
      <c r="K25" s="20" t="s">
        <v>139</v>
      </c>
      <c r="L25" s="25">
        <v>0.14</v>
      </c>
      <c r="M25" s="33">
        <f t="shared" si="1"/>
        <v>33.575994228000006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/>
      <c r="K33" s="30" t="s">
        <v>58</v>
      </c>
      <c r="L33" s="28">
        <f>SUM(L24:L32)</f>
        <v>2.14</v>
      </c>
      <c r="M33" s="35">
        <f>SUM(M24:M32)</f>
        <v>513.233054628</v>
      </c>
    </row>
    <row r="34" spans="1:11" ht="12.75">
      <c r="A34" t="s">
        <v>2</v>
      </c>
      <c r="E34">
        <v>1286.7</v>
      </c>
      <c r="F34" t="s">
        <v>74</v>
      </c>
      <c r="K34" s="1" t="s">
        <v>62</v>
      </c>
    </row>
    <row r="35" spans="1:13" ht="12.75">
      <c r="A35" t="s">
        <v>3</v>
      </c>
      <c r="J35" s="22" t="s">
        <v>36</v>
      </c>
      <c r="K35" s="22"/>
      <c r="L35" s="22" t="s">
        <v>63</v>
      </c>
      <c r="M35" s="22" t="s">
        <v>42</v>
      </c>
    </row>
    <row r="36" spans="1:13" ht="12.75">
      <c r="A36" t="s">
        <v>4</v>
      </c>
      <c r="E36">
        <v>415.9</v>
      </c>
      <c r="F36" t="s">
        <v>74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45">
        <v>1</v>
      </c>
      <c r="K37" s="43" t="s">
        <v>137</v>
      </c>
      <c r="L37" s="23" t="s">
        <v>138</v>
      </c>
      <c r="M37" s="59">
        <v>218</v>
      </c>
    </row>
    <row r="38" spans="2:13" ht="12.75">
      <c r="B38" s="1" t="s">
        <v>5</v>
      </c>
      <c r="C38" s="1"/>
      <c r="J38" s="45">
        <v>2</v>
      </c>
      <c r="K38" s="43" t="s">
        <v>140</v>
      </c>
      <c r="L38" s="23" t="s">
        <v>141</v>
      </c>
      <c r="M38" s="23">
        <f>2*14.43</f>
        <v>28.86</v>
      </c>
    </row>
    <row r="39" spans="10:13" ht="12.75">
      <c r="J39" s="45">
        <v>3</v>
      </c>
      <c r="K39" s="43"/>
      <c r="L39" s="23"/>
      <c r="M39" s="59"/>
    </row>
    <row r="40" spans="1:13" ht="12.75">
      <c r="A40" s="2" t="s">
        <v>6</v>
      </c>
      <c r="F40" s="5">
        <v>109362.09</v>
      </c>
      <c r="J40" s="45">
        <v>4</v>
      </c>
      <c r="K40" s="43"/>
      <c r="L40" s="23"/>
      <c r="M40" s="59"/>
    </row>
    <row r="41" spans="1:13" ht="12.75">
      <c r="A41" t="s">
        <v>7</v>
      </c>
      <c r="F41" s="5">
        <v>99156.24</v>
      </c>
      <c r="J41" s="45">
        <v>5</v>
      </c>
      <c r="K41" s="43"/>
      <c r="L41" s="23"/>
      <c r="M41" s="23"/>
    </row>
    <row r="42" spans="2:13" ht="12.75">
      <c r="B42" t="s">
        <v>8</v>
      </c>
      <c r="F42" s="9">
        <f>F41/F40</f>
        <v>0.9066783562750127</v>
      </c>
      <c r="J42" s="45">
        <v>6</v>
      </c>
      <c r="K42" s="43"/>
      <c r="L42" s="23"/>
      <c r="M42" s="23"/>
    </row>
    <row r="43" spans="1:13" ht="22.5" customHeight="1">
      <c r="A43" s="68" t="s">
        <v>130</v>
      </c>
      <c r="B43" s="69"/>
      <c r="C43" s="69"/>
      <c r="D43" s="69"/>
      <c r="E43" s="69"/>
      <c r="F43" s="11">
        <f>(99.9+232.9+107.7+37.5+174.78+57.6)*13.79+(250+250+400)</f>
        <v>10696.1402</v>
      </c>
      <c r="J43" s="46">
        <v>7</v>
      </c>
      <c r="K43" s="43"/>
      <c r="L43" s="25"/>
      <c r="M43" s="51"/>
    </row>
    <row r="44" spans="1:13" ht="12.75">
      <c r="A44" s="3" t="s">
        <v>9</v>
      </c>
      <c r="B44" s="3"/>
      <c r="C44" s="3"/>
      <c r="D44" s="3"/>
      <c r="E44" s="1"/>
      <c r="F44" s="32">
        <f>F41+F43</f>
        <v>109852.3802</v>
      </c>
      <c r="J44" s="46">
        <v>8</v>
      </c>
      <c r="K44" s="43"/>
      <c r="L44" s="25"/>
      <c r="M44" s="25"/>
    </row>
    <row r="45" spans="6:13" ht="12.75">
      <c r="F45" s="5"/>
      <c r="J45" s="46">
        <v>9</v>
      </c>
      <c r="K45" s="44"/>
      <c r="L45" s="25"/>
      <c r="M45" s="25"/>
    </row>
    <row r="46" spans="2:13" ht="12.75">
      <c r="B46" s="1" t="s">
        <v>10</v>
      </c>
      <c r="C46" s="1"/>
      <c r="J46" s="46">
        <v>10</v>
      </c>
      <c r="K46" s="44"/>
      <c r="L46" s="25"/>
      <c r="M46" s="25"/>
    </row>
    <row r="47" spans="10:13" ht="12.75">
      <c r="J47" s="46">
        <v>11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12</v>
      </c>
      <c r="K48" s="44"/>
      <c r="L48" s="25"/>
      <c r="M48" s="25"/>
    </row>
    <row r="49" spans="1:13" ht="12.75">
      <c r="A49" t="s">
        <v>12</v>
      </c>
      <c r="F49" s="11">
        <f>(8354)*1.302</f>
        <v>10876.908000000001</v>
      </c>
      <c r="J49" s="46">
        <v>13</v>
      </c>
      <c r="K49" s="44"/>
      <c r="L49" s="25"/>
      <c r="M49" s="25"/>
    </row>
    <row r="50" spans="1:13" ht="12.75">
      <c r="A50" s="6" t="s">
        <v>15</v>
      </c>
      <c r="F50" s="11">
        <f>(2291)*1.302</f>
        <v>2982.882</v>
      </c>
      <c r="J50" s="46">
        <v>14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5">
        <v>0.81</v>
      </c>
      <c r="F51" s="66">
        <f>E51*E33</f>
        <v>2973.267</v>
      </c>
      <c r="J51" s="46">
        <v>15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16833.057</v>
      </c>
      <c r="J52" s="20"/>
      <c r="K52" s="20"/>
      <c r="L52" s="31" t="s">
        <v>65</v>
      </c>
      <c r="M52" s="28">
        <f>SUM(M37:M51)</f>
        <v>246.86</v>
      </c>
    </row>
    <row r="53" spans="1:4" ht="12.75">
      <c r="A53" s="4" t="s">
        <v>16</v>
      </c>
      <c r="D53" s="5"/>
    </row>
    <row r="54" spans="1:6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</row>
    <row r="55" spans="1:6" ht="12.75">
      <c r="A55" t="s">
        <v>79</v>
      </c>
      <c r="B55">
        <v>1286.7</v>
      </c>
      <c r="C55" t="s">
        <v>13</v>
      </c>
      <c r="D55" s="5">
        <v>0.5</v>
      </c>
      <c r="E55" t="s">
        <v>14</v>
      </c>
      <c r="F55" s="11">
        <f>B55*D55</f>
        <v>643.35</v>
      </c>
    </row>
    <row r="56" spans="1:6" ht="12.75">
      <c r="A56" s="4" t="s">
        <v>17</v>
      </c>
      <c r="B56" s="10"/>
      <c r="C56" s="10"/>
      <c r="F56" s="32">
        <f>SUM(F54:F55)</f>
        <v>643.35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599363</v>
      </c>
      <c r="D58">
        <v>222535.4</v>
      </c>
      <c r="E58">
        <v>3670.7</v>
      </c>
      <c r="F58" s="36">
        <f>C58/D58*E58</f>
        <v>9886.434985624759</v>
      </c>
    </row>
    <row r="59" spans="1:6" ht="12.75">
      <c r="A59" t="s">
        <v>20</v>
      </c>
      <c r="F59" s="36">
        <f>M20</f>
        <v>7422.171643320001</v>
      </c>
    </row>
    <row r="60" spans="1:6" ht="12.75">
      <c r="A60" t="s">
        <v>21</v>
      </c>
      <c r="F60" s="11">
        <f>M33</f>
        <v>513.233054628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M52</f>
        <v>246.86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0.48</v>
      </c>
      <c r="E65" t="s">
        <v>14</v>
      </c>
      <c r="F65" s="11">
        <f>B65*D65</f>
        <v>1761.936</v>
      </c>
    </row>
    <row r="66" spans="1:6" ht="12.75">
      <c r="A66" s="57" t="s">
        <v>75</v>
      </c>
      <c r="B66" s="57"/>
      <c r="C66" s="57"/>
      <c r="D66" s="58"/>
      <c r="E66" s="57"/>
      <c r="F66" s="58">
        <v>0</v>
      </c>
    </row>
    <row r="67" spans="1:6" ht="12.75">
      <c r="A67" s="57" t="s">
        <v>84</v>
      </c>
      <c r="B67" s="57"/>
      <c r="C67" s="57"/>
      <c r="D67" s="58">
        <v>0.68</v>
      </c>
      <c r="E67" s="57"/>
      <c r="F67" s="58">
        <f>D67*E33</f>
        <v>2496.076</v>
      </c>
    </row>
    <row r="68" spans="1:6" ht="12.75">
      <c r="A68" s="4" t="s">
        <v>25</v>
      </c>
      <c r="B68" s="10"/>
      <c r="C68" s="10"/>
      <c r="F68" s="32">
        <f>SUM(F58:F67)</f>
        <v>22326.71168357276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0.4</v>
      </c>
      <c r="E70" t="s">
        <v>14</v>
      </c>
      <c r="F70" s="11">
        <f>B70*D70</f>
        <v>1468.28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5.17</v>
      </c>
      <c r="E73" t="s">
        <v>14</v>
      </c>
      <c r="F73" s="5">
        <f>B73*D73</f>
        <v>18977.519</v>
      </c>
    </row>
    <row r="74" spans="1:6" ht="12.75">
      <c r="A74" s="10" t="s">
        <v>29</v>
      </c>
      <c r="F74" s="8">
        <f>F70+F73</f>
        <v>20445.799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5.3</v>
      </c>
      <c r="E77" t="s">
        <v>14</v>
      </c>
      <c r="F77" s="11">
        <f>B77*D77</f>
        <v>19454.71</v>
      </c>
    </row>
    <row r="78" spans="1:6" ht="12.75">
      <c r="A78" s="62" t="s">
        <v>31</v>
      </c>
      <c r="B78" s="57"/>
      <c r="C78" s="57"/>
      <c r="D78" s="57"/>
      <c r="E78" s="57"/>
      <c r="F78" s="63">
        <f>SUM(F77)</f>
        <v>19454.71</v>
      </c>
    </row>
    <row r="79" spans="1:6" ht="12.75">
      <c r="A79" s="62" t="s">
        <v>78</v>
      </c>
      <c r="B79" s="57"/>
      <c r="C79" s="57"/>
      <c r="D79" s="64">
        <v>2.12</v>
      </c>
      <c r="E79" s="57"/>
      <c r="F79" s="63">
        <f>D79*E33</f>
        <v>7781.884</v>
      </c>
    </row>
    <row r="80" spans="1:6" ht="12.75">
      <c r="A80" s="1" t="s">
        <v>32</v>
      </c>
      <c r="B80" s="1"/>
      <c r="F80" s="32">
        <f>F52+F56+F68+F74+F78+F79</f>
        <v>87485.51168357277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5074.15967764722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f>3001.08+3270.84</f>
        <v>6271.92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f>2*293.7</f>
        <v>587.4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99418.99136121997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45231</v>
      </c>
      <c r="C87" s="42">
        <v>332015</v>
      </c>
      <c r="D87" s="48">
        <f>F44</f>
        <v>109852.3802</v>
      </c>
      <c r="E87" s="48">
        <f>F85</f>
        <v>99418.99136121997</v>
      </c>
      <c r="F87" s="49">
        <f>C87+D87-E87</f>
        <v>342448.38883878005</v>
      </c>
    </row>
    <row r="89" spans="1:6" ht="13.5" thickBot="1">
      <c r="A89" t="s">
        <v>111</v>
      </c>
      <c r="C89" s="53" t="s">
        <v>133</v>
      </c>
      <c r="D89" s="8" t="s">
        <v>112</v>
      </c>
      <c r="E89" s="53">
        <v>44926</v>
      </c>
      <c r="F89" t="s">
        <v>113</v>
      </c>
    </row>
    <row r="90" spans="1:7" ht="13.5" thickBot="1">
      <c r="A90" t="s">
        <v>114</v>
      </c>
      <c r="F90" s="54">
        <f>E87</f>
        <v>99418.99136121997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2023-01-12T16:31:37Z</cp:lastPrinted>
  <dcterms:created xsi:type="dcterms:W3CDTF">2008-08-18T07:30:19Z</dcterms:created>
  <dcterms:modified xsi:type="dcterms:W3CDTF">2023-03-17T07:10:25Z</dcterms:modified>
  <cp:category/>
  <cp:version/>
  <cp:contentType/>
  <cp:contentStatus/>
</cp:coreProperties>
</file>