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<sst xmlns="http://schemas.openxmlformats.org/spreadsheetml/2006/main" count="178" uniqueCount="151">
  <si>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</si>
  <si>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</si>
  <si>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</si>
  <si>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</si>
  <si>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</si>
  <si>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</si>
  <si>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</si>
  <si>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</si>
  <si>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</si>
  <si>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</si>
  <si>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</si>
  <si>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</si>
  <si>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</si>
  <si>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</si>
  <si>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</si>
  <si>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</si>
  <si>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</si>
  <si>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</si>
  <si>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</si>
  <si>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</si>
  <si>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</si>
  <si>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</si>
  <si>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</si>
  <si>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</si>
  <si>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</si>
  <si>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</si>
  <si>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</si>
  <si>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</si>
  <si>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</si>
  <si>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</si>
  <si>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</si>
  <si>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</si>
  <si>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</si>
  <si>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</si>
  <si>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</si>
  <si>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</si>
  <si>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</si>
  <si>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</si>
  <si>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</si>
  <si>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</si>
  <si>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</si>
  <si>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</si>
  <si>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</si>
  <si>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</si>
  <si>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</si>
  <si>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</si>
  <si>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</si>
  <si>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</si>
  <si>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</si>
  <si>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</si>
  <si>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</si>
  <si>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</si>
  <si>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</si>
  <si>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</si>
  <si>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</si>
  <si>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</si>
  <si>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</si>
  <si>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</si>
  <si>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</si>
  <si>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</si>
  <si>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</si>
  <si>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</si>
  <si>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</si>
  <si>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</si>
  <si>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</si>
  <si>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</si>
  <si>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</si>
  <si>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</si>
  <si>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</si>
  <si>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</si>
  <si>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</si>
  <si>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</si>
  <si>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</si>
  <si>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</si>
  <si>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</si>
  <si>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</si>
  <si>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</si>
  <si>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</si>
  <si>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</si>
  <si>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</si>
  <si>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</si>
  <si>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</si>
  <si>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</si>
  <si>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</si>
  <si>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</si>
  <si>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</si>
  <si>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</si>
  <si>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</si>
  <si>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</si>
  <si>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</si>
  <si>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</si>
  <si>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</si>
  <si>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</si>
  <si>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</si>
  <si>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</si>
  <si>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</si>
  <si>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</si>
  <si>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</si>
  <si>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</si>
  <si>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</si>
  <si>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</si>
  <si>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</si>
  <si>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</si>
  <si>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</si>
  <si>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</si>
  <si>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</si>
  <si>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</si>
  <si>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</si>
  <si>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</si>
  <si>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</si>
  <si>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</si>
  <si>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</si>
  <si>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</si>
  <si>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</si>
  <si>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</si>
  <si>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</si>
  <si>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</si>
  <si>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</si>
  <si>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</si>
  <si>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</si>
  <si>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</si>
  <si>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</si>
  <si>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</si>
  <si>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</si>
  <si>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</si>
  <si>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</si>
  <si>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</si>
  <si>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</si>
  <si>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</si>
  <si>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</si>
  <si>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</si>
  <si>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</si>
  <si>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за   январь-февраль  2022 г.</t>
  </si>
  <si>
    <t>ост.на 01.03</t>
  </si>
  <si>
    <t xml:space="preserve">сдвижение снега </t>
  </si>
  <si>
    <t>смена вентиля д 15 (1шт)</t>
  </si>
  <si>
    <t>вентиль д 15</t>
  </si>
  <si>
    <t>1шт</t>
  </si>
  <si>
    <t>смена ламп (8шт) п-д3,4</t>
  </si>
  <si>
    <t>лампа</t>
  </si>
  <si>
    <t>8шт</t>
  </si>
  <si>
    <t>смена выключателя (1шт) п-д4</t>
  </si>
  <si>
    <t>выключатель</t>
  </si>
  <si>
    <t>смена ламп (9шт) п-д2,5</t>
  </si>
  <si>
    <t>9шт</t>
  </si>
  <si>
    <t>установка распр.коробок</t>
  </si>
  <si>
    <t>распр.коробка</t>
  </si>
  <si>
    <t>дюбель</t>
  </si>
  <si>
    <t>18шт</t>
  </si>
  <si>
    <t>саморез</t>
  </si>
  <si>
    <t>февраля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</si>
</sst>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1.2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150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6.23</v>
      </c>
      <c r="M20" s="33">
        <f>SUM(M6:M19)</f>
        <v>1299.2449940400002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134</v>
      </c>
      <c r="L24" s="55"/>
      <c r="M24" s="49">
        <f>4300+2000+1000</f>
        <v>7300</v>
      </c>
    </row>
    <row r="25" spans="1:13" ht="12.75">
      <c r="A25" t="s">
        <v>105</v>
      </c>
      <c r="J25" s="20">
        <v>2</v>
      </c>
      <c r="K25" s="52" t="s">
        <v>135</v>
      </c>
      <c r="L25" s="44">
        <v>0.81</v>
      </c>
      <c r="M25" s="49">
        <f aca="true" t="shared" si="1" ref="M25:M44">L25*160.174*1.302*1.15</f>
        <v>194.261109462</v>
      </c>
    </row>
    <row r="26" spans="1:13" ht="12.75">
      <c r="A26" t="s">
        <v>106</v>
      </c>
      <c r="J26" s="20">
        <v>3</v>
      </c>
      <c r="K26" s="52" t="s">
        <v>138</v>
      </c>
      <c r="L26" s="44">
        <f>0.08*7.1</f>
        <v>0.568</v>
      </c>
      <c r="M26" s="49">
        <f t="shared" si="1"/>
        <v>136.2226051536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 t="s">
        <v>141</v>
      </c>
      <c r="L27" s="50">
        <v>0.24</v>
      </c>
      <c r="M27" s="49">
        <f t="shared" si="1"/>
        <v>57.558847248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143</v>
      </c>
      <c r="L28" s="25">
        <f>0.09*7.1</f>
        <v>0.6389999999999999</v>
      </c>
      <c r="M28" s="49">
        <f t="shared" si="1"/>
        <v>153.25043079779996</v>
      </c>
    </row>
    <row r="29" spans="1:13" ht="12.75">
      <c r="A29" t="s">
        <v>109</v>
      </c>
      <c r="B29" s="1"/>
      <c r="C29" s="8"/>
      <c r="D29" s="8"/>
      <c r="J29" s="20">
        <v>6</v>
      </c>
      <c r="K29" s="52" t="s">
        <v>145</v>
      </c>
      <c r="L29" s="25">
        <f>9*1</f>
        <v>9</v>
      </c>
      <c r="M29" s="49">
        <f t="shared" si="1"/>
        <v>2158.4567718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52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>
        <v>16</v>
      </c>
      <c r="K39" s="20"/>
      <c r="L39" s="25"/>
      <c r="M39" s="49">
        <f t="shared" si="1"/>
        <v>0</v>
      </c>
    </row>
    <row r="40" spans="1:13" ht="12.75">
      <c r="A40" s="2" t="s">
        <v>6</v>
      </c>
      <c r="F40" s="11">
        <v>155019.72</v>
      </c>
      <c r="J40" s="20">
        <v>17</v>
      </c>
      <c r="K40" s="20"/>
      <c r="L40" s="25"/>
      <c r="M40" s="49">
        <f t="shared" si="1"/>
        <v>0</v>
      </c>
    </row>
    <row r="41" spans="1:13" ht="12.75">
      <c r="A41" t="s">
        <v>7</v>
      </c>
      <c r="F41" s="5">
        <v>89692.47</v>
      </c>
      <c r="J41" s="20">
        <v>18</v>
      </c>
      <c r="K41" s="20"/>
      <c r="L41" s="25"/>
      <c r="M41" s="49">
        <f t="shared" si="1"/>
        <v>0</v>
      </c>
    </row>
    <row r="42" spans="2:13" ht="12.75">
      <c r="B42" t="s">
        <v>8</v>
      </c>
      <c r="F42" s="9">
        <f>F41/F40</f>
        <v>0.5785874855147461</v>
      </c>
      <c r="J42" s="20">
        <v>19</v>
      </c>
      <c r="K42" s="20"/>
      <c r="L42" s="25"/>
      <c r="M42" s="49">
        <f t="shared" si="1"/>
        <v>0</v>
      </c>
    </row>
    <row r="43" spans="1:13" ht="12.75">
      <c r="A43" t="s">
        <v>125</v>
      </c>
      <c r="F43" s="5">
        <f>250+400+250</f>
        <v>900</v>
      </c>
      <c r="J43" s="20">
        <v>20</v>
      </c>
      <c r="K43" s="20"/>
      <c r="L43" s="25"/>
      <c r="M43" s="49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90592.47</v>
      </c>
      <c r="J44" s="20">
        <v>21</v>
      </c>
      <c r="K44" s="20"/>
      <c r="L44" s="25"/>
      <c r="M44" s="49">
        <f t="shared" si="1"/>
        <v>0</v>
      </c>
    </row>
    <row r="45" spans="10:13" ht="12.75">
      <c r="J45" s="20"/>
      <c r="K45" s="30" t="s">
        <v>58</v>
      </c>
      <c r="L45" s="28">
        <f>SUM(L24:L44)</f>
        <v>11.257</v>
      </c>
      <c r="M45" s="33">
        <f>SUM(M24:M44)</f>
        <v>9999.7497644614</v>
      </c>
    </row>
    <row r="46" spans="2:11" ht="12.75">
      <c r="B46" s="1" t="s">
        <v>10</v>
      </c>
      <c r="C46" s="1"/>
      <c r="K46" s="1" t="s">
        <v>62</v>
      </c>
    </row>
    <row r="47" spans="10:13" ht="12.75">
      <c r="J47" s="22" t="s">
        <v>36</v>
      </c>
      <c r="K47" s="22"/>
      <c r="L47" s="22" t="s">
        <v>63</v>
      </c>
      <c r="M47" s="22" t="s">
        <v>42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37</v>
      </c>
      <c r="K48" s="23" t="s">
        <v>38</v>
      </c>
      <c r="L48" s="23"/>
      <c r="M48" s="23" t="s">
        <v>64</v>
      </c>
    </row>
    <row r="49" spans="1:13" ht="12.75">
      <c r="A49" t="s">
        <v>12</v>
      </c>
      <c r="F49" s="11">
        <f>(5815+6396)*1.302</f>
        <v>15898.722</v>
      </c>
      <c r="J49" s="20">
        <v>1</v>
      </c>
      <c r="K49" s="20" t="s">
        <v>136</v>
      </c>
      <c r="L49" s="25" t="s">
        <v>137</v>
      </c>
      <c r="M49" s="51">
        <v>338</v>
      </c>
    </row>
    <row r="50" spans="1:13" ht="12.75">
      <c r="A50" s="6" t="s">
        <v>15</v>
      </c>
      <c r="F50" s="11">
        <f>(1745+1832)*1.302</f>
        <v>4657.254</v>
      </c>
      <c r="J50" s="20">
        <v>2</v>
      </c>
      <c r="K50" s="20" t="s">
        <v>139</v>
      </c>
      <c r="L50" s="25" t="s">
        <v>140</v>
      </c>
      <c r="M50" s="25">
        <f>8*11.4</f>
        <v>91.2</v>
      </c>
    </row>
    <row r="51" spans="1:13" ht="12.75">
      <c r="A51" s="60" t="s">
        <v>82</v>
      </c>
      <c r="B51" s="56"/>
      <c r="C51" s="56"/>
      <c r="D51" s="56"/>
      <c r="E51" s="61">
        <v>0</v>
      </c>
      <c r="F51" s="57">
        <f>E51*E33</f>
        <v>0</v>
      </c>
      <c r="J51" s="20">
        <v>3</v>
      </c>
      <c r="K51" s="20" t="s">
        <v>142</v>
      </c>
      <c r="L51" s="25" t="s">
        <v>137</v>
      </c>
      <c r="M51" s="44">
        <v>63.9</v>
      </c>
    </row>
    <row r="52" spans="1:13" ht="12.75">
      <c r="A52" s="4" t="s">
        <v>34</v>
      </c>
      <c r="F52" s="32">
        <f>F49+F50+F51</f>
        <v>20555.976</v>
      </c>
      <c r="J52" s="20">
        <v>4</v>
      </c>
      <c r="K52" s="20" t="s">
        <v>139</v>
      </c>
      <c r="L52" s="25" t="s">
        <v>144</v>
      </c>
      <c r="M52" s="25">
        <f>9*27.7</f>
        <v>249.29999999999998</v>
      </c>
    </row>
    <row r="53" spans="1:13" ht="12.75">
      <c r="A53" s="4" t="s">
        <v>16</v>
      </c>
      <c r="J53" s="20">
        <v>5</v>
      </c>
      <c r="K53" s="20" t="s">
        <v>146</v>
      </c>
      <c r="L53" s="25" t="s">
        <v>144</v>
      </c>
      <c r="M53" s="44">
        <f>9*22.24</f>
        <v>200.16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6</v>
      </c>
      <c r="K54" s="20" t="s">
        <v>147</v>
      </c>
      <c r="L54" s="25" t="s">
        <v>148</v>
      </c>
      <c r="M54" s="25">
        <f>18*0.55</f>
        <v>9.9</v>
      </c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7</v>
      </c>
      <c r="K55" s="20" t="s">
        <v>149</v>
      </c>
      <c r="L55" s="25" t="s">
        <v>148</v>
      </c>
      <c r="M55" s="25">
        <f>18*0.6</f>
        <v>10.799999999999999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8</v>
      </c>
      <c r="K56" s="20"/>
      <c r="L56" s="25"/>
      <c r="M56" s="25"/>
    </row>
    <row r="57" spans="1:13" ht="12.75">
      <c r="A57" s="4" t="s">
        <v>18</v>
      </c>
      <c r="B57" s="4"/>
      <c r="J57" s="20">
        <v>9</v>
      </c>
      <c r="K57" s="20"/>
      <c r="L57" s="25"/>
      <c r="M57" s="25"/>
    </row>
    <row r="58" spans="1:13" ht="12.75">
      <c r="A58" t="s">
        <v>19</v>
      </c>
      <c r="C58" s="45">
        <v>575588</v>
      </c>
      <c r="D58">
        <v>224780.8</v>
      </c>
      <c r="E58">
        <v>3122.1</v>
      </c>
      <c r="F58" s="34">
        <f>C58/D58*E58</f>
        <v>7994.647651400832</v>
      </c>
      <c r="J58" s="20">
        <v>10</v>
      </c>
      <c r="K58" s="20"/>
      <c r="L58" s="25"/>
      <c r="M58" s="25"/>
    </row>
    <row r="59" spans="1:13" ht="12.75">
      <c r="A59" t="s">
        <v>20</v>
      </c>
      <c r="F59" s="34">
        <f>M20</f>
        <v>1299.2449940400002</v>
      </c>
      <c r="J59" s="20">
        <v>11</v>
      </c>
      <c r="K59" s="20"/>
      <c r="L59" s="25"/>
      <c r="M59" s="25"/>
    </row>
    <row r="60" spans="1:13" ht="12.75">
      <c r="A60" t="s">
        <v>21</v>
      </c>
      <c r="F60" s="11">
        <f>M45</f>
        <v>9999.7497644614</v>
      </c>
      <c r="J60" s="20">
        <v>12</v>
      </c>
      <c r="K60" s="20"/>
      <c r="L60" s="25"/>
      <c r="M60" s="25"/>
    </row>
    <row r="61" spans="1:13" ht="12.75">
      <c r="A61" t="s">
        <v>73</v>
      </c>
      <c r="F61" s="5">
        <f>3*600*1.302</f>
        <v>2343.6</v>
      </c>
      <c r="J61" s="20">
        <v>13</v>
      </c>
      <c r="K61" s="20"/>
      <c r="L61" s="25"/>
      <c r="M61" s="25"/>
    </row>
    <row r="62" spans="1:13" ht="12.75">
      <c r="A62" t="s">
        <v>22</v>
      </c>
      <c r="F62" s="5">
        <f>M75</f>
        <v>963.2599999999999</v>
      </c>
      <c r="J62" s="20">
        <v>14</v>
      </c>
      <c r="K62" s="20"/>
      <c r="L62" s="25"/>
      <c r="M62" s="25"/>
    </row>
    <row r="63" spans="1:13" ht="12.75">
      <c r="A63" t="s">
        <v>23</v>
      </c>
      <c r="F63" s="5"/>
      <c r="J63" s="20">
        <v>15</v>
      </c>
      <c r="K63" s="20"/>
      <c r="L63" s="25"/>
      <c r="M63" s="25"/>
    </row>
    <row r="64" spans="1:13" ht="12.75">
      <c r="A64" t="s">
        <v>24</v>
      </c>
      <c r="F64" s="5"/>
      <c r="J64" s="20">
        <v>16</v>
      </c>
      <c r="K64" s="20"/>
      <c r="L64" s="25"/>
      <c r="M64" s="25"/>
    </row>
    <row r="65" spans="1:13" ht="12.75">
      <c r="A65" s="56"/>
      <c r="B65" s="56">
        <v>3122.1</v>
      </c>
      <c r="C65" s="56" t="s">
        <v>13</v>
      </c>
      <c r="D65" s="57">
        <v>0.71</v>
      </c>
      <c r="E65" s="56" t="s">
        <v>14</v>
      </c>
      <c r="F65" s="57">
        <f>B65*D65</f>
        <v>2216.691</v>
      </c>
      <c r="J65" s="20">
        <v>17</v>
      </c>
      <c r="K65" s="20"/>
      <c r="L65" s="25"/>
      <c r="M65" s="25"/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 s="20">
        <v>18</v>
      </c>
      <c r="K66" s="20"/>
      <c r="L66" s="25"/>
      <c r="M66" s="25"/>
      <c r="N66"/>
    </row>
    <row r="67" spans="1:13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  <c r="J67" s="20">
        <v>19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SUM(F58:F66)</f>
        <v>24817.19340990223</v>
      </c>
      <c r="J68" s="20">
        <v>20</v>
      </c>
      <c r="K68" s="20"/>
      <c r="L68" s="25"/>
      <c r="M68" s="25"/>
    </row>
    <row r="69" spans="1:13" ht="12.75">
      <c r="A69" s="4" t="s">
        <v>26</v>
      </c>
      <c r="J69" s="20">
        <v>21</v>
      </c>
      <c r="K69" s="20"/>
      <c r="L69" s="25"/>
      <c r="M69" s="25"/>
    </row>
    <row r="70" spans="1:13" ht="12.75">
      <c r="A70" t="s">
        <v>27</v>
      </c>
      <c r="B70">
        <v>3122.1</v>
      </c>
      <c r="C70" t="s">
        <v>66</v>
      </c>
      <c r="D70" s="5">
        <v>0.39</v>
      </c>
      <c r="E70" t="s">
        <v>14</v>
      </c>
      <c r="F70" s="11">
        <f>B70*D70</f>
        <v>1217.619</v>
      </c>
      <c r="J70" s="20">
        <v>22</v>
      </c>
      <c r="K70" s="20"/>
      <c r="L70" s="25"/>
      <c r="M70" s="25"/>
    </row>
    <row r="71" spans="1:13" ht="12.75">
      <c r="A71" t="s">
        <v>28</v>
      </c>
      <c r="F71" s="5"/>
      <c r="J71" s="20">
        <v>23</v>
      </c>
      <c r="K71" s="20"/>
      <c r="L71" s="25"/>
      <c r="M71" s="25"/>
    </row>
    <row r="72" spans="1:13" ht="12.75">
      <c r="A72" s="7" t="s">
        <v>72</v>
      </c>
      <c r="F72" s="5"/>
      <c r="J72" s="20">
        <v>24</v>
      </c>
      <c r="K72" s="20"/>
      <c r="L72" s="25"/>
      <c r="M72" s="25"/>
    </row>
    <row r="73" spans="2:13" ht="12.75">
      <c r="B73">
        <v>3122.1</v>
      </c>
      <c r="C73" t="s">
        <v>13</v>
      </c>
      <c r="D73" s="11">
        <v>2.38</v>
      </c>
      <c r="E73" t="s">
        <v>14</v>
      </c>
      <c r="F73" s="11">
        <f>B73*D73</f>
        <v>7430.597999999999</v>
      </c>
      <c r="J73" s="20">
        <v>25</v>
      </c>
      <c r="K73" s="20"/>
      <c r="L73" s="25"/>
      <c r="M73" s="25"/>
    </row>
    <row r="74" spans="1:13" ht="12.75">
      <c r="A74" s="4" t="s">
        <v>29</v>
      </c>
      <c r="F74" s="32">
        <f>F70+F73</f>
        <v>8648.216999999999</v>
      </c>
      <c r="J74" s="20">
        <v>26</v>
      </c>
      <c r="K74" s="20"/>
      <c r="L74" s="25"/>
      <c r="M74" s="25"/>
    </row>
    <row r="75" spans="1:13" ht="12.75">
      <c r="A75" s="4" t="s">
        <v>30</v>
      </c>
      <c r="J75" s="20"/>
      <c r="K75" s="20"/>
      <c r="L75" s="31" t="s">
        <v>65</v>
      </c>
      <c r="M75" s="28">
        <f>SUM(M49:M74)</f>
        <v>963.2599999999999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4.62</v>
      </c>
      <c r="E77" t="s">
        <v>14</v>
      </c>
      <c r="F77" s="11">
        <f>B77*D77</f>
        <v>14424.102</v>
      </c>
    </row>
    <row r="78" spans="1:6" ht="12.75">
      <c r="A78" s="4" t="s">
        <v>32</v>
      </c>
      <c r="F78" s="32">
        <f>SUM(F77)</f>
        <v>14424.102</v>
      </c>
    </row>
    <row r="79" spans="1:6" ht="12.75">
      <c r="A79" s="62" t="s">
        <v>76</v>
      </c>
      <c r="B79" s="56"/>
      <c r="C79" s="56"/>
      <c r="D79" s="61">
        <v>0</v>
      </c>
      <c r="E79" s="56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68445.48840990223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3969.838327774329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f>1764*2</f>
        <v>3528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f>2*396.66</f>
        <v>793.32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f>2*1762.67</f>
        <v>3525.34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80261.98673767656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133</v>
      </c>
    </row>
    <row r="87" spans="1:6" ht="12.75">
      <c r="A87" s="13"/>
      <c r="B87" s="38">
        <v>44562</v>
      </c>
      <c r="C87" s="39">
        <v>-52004</v>
      </c>
      <c r="D87" s="42">
        <f>F44</f>
        <v>90592.47</v>
      </c>
      <c r="E87" s="42">
        <f>F85</f>
        <v>80261.98673767656</v>
      </c>
      <c r="F87" s="43">
        <f>C87+D87-E87</f>
        <v>-41673.51673767656</v>
      </c>
    </row>
    <row r="89" spans="1:6" ht="12.75">
      <c r="A89" t="s">
        <v>110</v>
      </c>
      <c r="C89" s="47">
        <v>44562</v>
      </c>
      <c r="D89" s="8" t="s">
        <v>111</v>
      </c>
      <c r="E89" s="47">
        <v>44620</v>
      </c>
      <c r="F89" t="s">
        <v>112</v>
      </c>
    </row>
    <row r="90" spans="1:7" ht="12.75">
      <c r="A90" t="s">
        <v>113</v>
      </c>
      <c r="F90" s="48">
        <f>E87</f>
        <v>80261.98673767656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2022-04-28T13:23:39Z</dcterms:modified>
  <cp:category/>
  <cp:version/>
  <cp:contentType/>
  <cp:contentStatus/>
</cp:coreProperties>
</file>