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<sst xmlns="http://schemas.openxmlformats.org/spreadsheetml/2006/main" count="170" uniqueCount="146">
  <si>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</si>
  <si>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</si>
  <si>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</si>
  <si>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</si>
  <si>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</si>
  <si>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</si>
  <si>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</si>
  <si>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</si>
  <si>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</si>
  <si>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</si>
  <si>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</si>
  <si>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</si>
  <si>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</si>
  <si>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</si>
  <si>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</si>
  <si>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</si>
  <si>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</si>
  <si>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</si>
  <si>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</si>
  <si>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</si>
  <si>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</si>
  <si>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</si>
  <si>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</si>
  <si>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</si>
  <si>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</si>
  <si>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</si>
  <si>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</si>
  <si>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</si>
  <si>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</si>
  <si>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</si>
  <si>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</si>
  <si>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</si>
  <si>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</si>
  <si>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</si>
  <si>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</si>
  <si>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</si>
  <si>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</si>
  <si>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</si>
  <si>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</si>
  <si>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</si>
  <si>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</si>
  <si>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</si>
  <si>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</si>
  <si>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</si>
  <si>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</si>
  <si>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</si>
  <si>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</si>
  <si>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</si>
  <si>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</si>
  <si>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</si>
  <si>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</si>
  <si>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</si>
  <si>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</si>
  <si>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</si>
  <si>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</si>
  <si>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</si>
  <si>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</si>
  <si>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</si>
  <si>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</si>
  <si>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</si>
  <si>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</si>
  <si>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</si>
  <si>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</si>
  <si>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</si>
  <si>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</si>
  <si>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</si>
  <si>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</si>
  <si>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</si>
  <si>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</si>
  <si>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</si>
  <si>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</si>
  <si>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</si>
  <si>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</si>
  <si>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</si>
  <si>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</si>
  <si>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</si>
  <si>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</si>
  <si>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</si>
  <si>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</si>
  <si>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</si>
  <si>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</si>
  <si>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</si>
  <si>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</si>
  <si>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</si>
  <si>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</si>
  <si>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</si>
  <si>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</si>
  <si>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</si>
  <si>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</si>
  <si>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</si>
  <si>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</si>
  <si>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</si>
  <si>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</si>
  <si>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</si>
  <si>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</si>
  <si>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</si>
  <si>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</si>
  <si>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</si>
  <si>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</si>
  <si>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</si>
  <si>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</si>
  <si>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</si>
  <si>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</si>
  <si>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</si>
  <si>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</si>
  <si>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</si>
  <si>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</si>
  <si>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</si>
  <si>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</si>
  <si>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</si>
  <si>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</si>
  <si>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</si>
  <si>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</si>
  <si>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</si>
  <si>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</si>
  <si>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</si>
  <si>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</si>
  <si>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</si>
  <si>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</si>
  <si>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</si>
  <si>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</si>
  <si>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</si>
  <si>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</si>
  <si>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</si>
  <si>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</si>
  <si>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</si>
  <si>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</si>
  <si>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</si>
  <si>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</si>
  <si>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</si>
  <si>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</si>
  <si>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</si>
  <si>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</si>
  <si>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</si>
  <si>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>смена светильника (8шт) п-д1</t>
  </si>
  <si>
    <t>светильник</t>
  </si>
  <si>
    <t>провод</t>
  </si>
  <si>
    <t>дюбель</t>
  </si>
  <si>
    <t>саморез</t>
  </si>
  <si>
    <t>сжим ответв.</t>
  </si>
  <si>
    <t>смена светильника (11шт) п-д2</t>
  </si>
  <si>
    <t>19шт</t>
  </si>
  <si>
    <t>16мп</t>
  </si>
  <si>
    <t>42шт</t>
  </si>
  <si>
    <t>40шт</t>
  </si>
  <si>
    <t>февраля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</si>
</sst>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1.2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145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134</v>
      </c>
      <c r="L24" s="47">
        <f>0.08*89.1</f>
        <v>7.128</v>
      </c>
      <c r="M24" s="31">
        <f aca="true" t="shared" si="1" ref="M24:M35">L24*160.174*1.302*1.15</f>
        <v>1709.4977632656</v>
      </c>
    </row>
    <row r="25" spans="1:13" ht="12.75">
      <c r="A25" t="s">
        <v>105</v>
      </c>
      <c r="J25" s="20">
        <v>2</v>
      </c>
      <c r="K25" s="20" t="s">
        <v>140</v>
      </c>
      <c r="L25" s="47">
        <f>0.11*89.1</f>
        <v>9.801</v>
      </c>
      <c r="M25" s="31">
        <f t="shared" si="1"/>
        <v>2350.5594244902004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16.929000000000002</v>
      </c>
      <c r="M36" s="32">
        <f>SUM(M24:M35)</f>
        <v>4060.0571877558004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163863.11</v>
      </c>
      <c r="J40" s="20">
        <v>1</v>
      </c>
      <c r="K40" s="20" t="s">
        <v>135</v>
      </c>
      <c r="L40" s="25" t="s">
        <v>141</v>
      </c>
      <c r="M40" s="25">
        <f>19*200</f>
        <v>3800</v>
      </c>
    </row>
    <row r="41" spans="1:13" ht="12.75">
      <c r="A41" t="s">
        <v>7</v>
      </c>
      <c r="F41" s="5">
        <v>89690.13</v>
      </c>
      <c r="J41" s="20">
        <v>2</v>
      </c>
      <c r="K41" s="20" t="s">
        <v>136</v>
      </c>
      <c r="L41" s="23" t="s">
        <v>142</v>
      </c>
      <c r="M41" s="23">
        <f>16*11.4</f>
        <v>182.4</v>
      </c>
    </row>
    <row r="42" spans="2:13" ht="12.75">
      <c r="B42" t="s">
        <v>8</v>
      </c>
      <c r="F42" s="9">
        <f>F41/F40</f>
        <v>0.5473479052118565</v>
      </c>
      <c r="J42" s="20">
        <v>3</v>
      </c>
      <c r="K42" s="20" t="s">
        <v>137</v>
      </c>
      <c r="L42" s="23" t="s">
        <v>143</v>
      </c>
      <c r="M42" s="23">
        <f>42*0.55</f>
        <v>23.1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138</v>
      </c>
      <c r="L43" s="23" t="s">
        <v>143</v>
      </c>
      <c r="M43" s="23">
        <f>42*1.11</f>
        <v>46.620000000000005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90590.13</v>
      </c>
      <c r="J44" s="20">
        <v>5</v>
      </c>
      <c r="K44" s="20" t="s">
        <v>139</v>
      </c>
      <c r="L44" s="23" t="s">
        <v>144</v>
      </c>
      <c r="M44" s="23">
        <f>40*144</f>
        <v>5760</v>
      </c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(8111+8516)*1.302</f>
        <v>21648.354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(2182+2291)*1.302</f>
        <v>5823.8460000000005</v>
      </c>
      <c r="J50" s="20"/>
      <c r="K50" s="20"/>
      <c r="L50" s="34" t="s">
        <v>65</v>
      </c>
      <c r="M50" s="35">
        <f>SUM(M40:M49)</f>
        <v>9812.119999999999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27472.2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575588</v>
      </c>
      <c r="D58">
        <v>224780.8</v>
      </c>
      <c r="E58">
        <v>3169.4</v>
      </c>
      <c r="F58" s="36">
        <f>C58/D58*E58</f>
        <v>8115.767037042311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4060.0571877558004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9812.119999999999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0.71</v>
      </c>
      <c r="E65" t="s">
        <v>14</v>
      </c>
      <c r="F65" s="46">
        <f>B65*D65</f>
        <v>1987.574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24455.17528519811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0.39</v>
      </c>
      <c r="E70" t="s">
        <v>14</v>
      </c>
      <c r="F70" s="46">
        <f>B70*D70</f>
        <v>1091.766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2.38</v>
      </c>
      <c r="E73" t="s">
        <v>14</v>
      </c>
      <c r="F73" s="11">
        <f>B73*D73</f>
        <v>6662.572</v>
      </c>
    </row>
    <row r="74" spans="1:6" ht="12.75">
      <c r="A74" s="10" t="s">
        <v>29</v>
      </c>
      <c r="F74" s="33">
        <f>F70+F73</f>
        <v>7754.338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4.62</v>
      </c>
      <c r="E77" t="s">
        <v>14</v>
      </c>
      <c r="F77" s="11">
        <f>B77*D77</f>
        <v>12933.228000000001</v>
      </c>
    </row>
    <row r="78" spans="1:6" ht="12.75">
      <c r="A78" s="10" t="s">
        <v>32</v>
      </c>
      <c r="F78" s="33">
        <f>SUM(F77)</f>
        <v>12933.228000000001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72614.94128519812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4211.666594541491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f>936*2</f>
        <v>1872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f>2*334.56</f>
        <v>669.12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1883.4*2</f>
        <v>3766.8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83134.5278797396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133</v>
      </c>
    </row>
    <row r="87" spans="1:6" ht="12.75">
      <c r="A87" s="13"/>
      <c r="B87" s="40">
        <v>44562</v>
      </c>
      <c r="C87" s="41">
        <v>-224035</v>
      </c>
      <c r="D87" s="44">
        <f>F44</f>
        <v>90590.13</v>
      </c>
      <c r="E87" s="44">
        <f>F85</f>
        <v>83134.5278797396</v>
      </c>
      <c r="F87" s="45">
        <f>C87+D87-E87</f>
        <v>-216579.39787973958</v>
      </c>
    </row>
    <row r="89" spans="1:6" ht="13.5" thickBot="1">
      <c r="A89" t="s">
        <v>110</v>
      </c>
      <c r="C89" s="50">
        <v>44562</v>
      </c>
      <c r="D89" s="8" t="s">
        <v>111</v>
      </c>
      <c r="E89" s="50">
        <v>44620</v>
      </c>
      <c r="F89" t="s">
        <v>112</v>
      </c>
    </row>
    <row r="90" spans="1:7" ht="13.5" thickBot="1">
      <c r="A90" t="s">
        <v>113</v>
      </c>
      <c r="F90" s="51">
        <f>E87</f>
        <v>83134.5278797396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2017-08-21T12:45:43Z</cp:lastPrinted>
  <dcterms:created xsi:type="dcterms:W3CDTF">2008-08-18T07:30:19Z</dcterms:created>
  <dcterms:modified xsi:type="dcterms:W3CDTF">2022-04-28T13:21:11Z</dcterms:modified>
  <cp:category/>
  <cp:version/>
  <cp:contentType/>
  <cp:contentStatus/>
</cp:coreProperties>
</file>