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<sst xmlns="http://schemas.openxmlformats.org/spreadsheetml/2006/main" count="166" uniqueCount="143">
  <si>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</si>
  <si>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</si>
  <si>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</si>
  <si>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</si>
  <si>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</si>
  <si>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</si>
  <si>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</si>
  <si>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</si>
  <si>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</si>
  <si>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</si>
  <si>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</si>
  <si>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</si>
  <si>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</si>
  <si>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</si>
  <si>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</si>
  <si>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</si>
  <si>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</si>
  <si>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</si>
  <si>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</si>
  <si>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</si>
  <si>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</si>
  <si>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</si>
  <si>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</si>
  <si>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</si>
  <si>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</si>
  <si>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</si>
  <si>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</si>
  <si>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</si>
  <si>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</si>
  <si>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</si>
  <si>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</si>
  <si>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</si>
  <si>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</si>
  <si>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</si>
  <si>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</si>
  <si>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</si>
  <si>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</si>
  <si>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</si>
  <si>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</si>
  <si>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</si>
  <si>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</si>
  <si>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</si>
  <si>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</si>
  <si>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</si>
  <si>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</si>
  <si>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</si>
  <si>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</si>
  <si>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</si>
  <si>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</si>
  <si>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</si>
  <si>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</si>
  <si>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</si>
  <si>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</si>
  <si>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</si>
  <si>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</si>
  <si>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</si>
  <si>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</si>
  <si>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</si>
  <si>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</si>
  <si>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</si>
  <si>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</si>
  <si>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</si>
  <si>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</si>
  <si>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</si>
  <si>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</si>
  <si>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</si>
  <si>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   Учет затрат по текущему ремонту по ул. Белякова д.21</t>
  </si>
  <si>
    <t>344,5 м2</t>
  </si>
  <si>
    <t>остаток</t>
  </si>
  <si>
    <t>на</t>
  </si>
  <si>
    <t>поступило</t>
  </si>
  <si>
    <t>израсх.</t>
  </si>
  <si>
    <t>(з/пл. мастеров,диспетчеров, ЕСН, услуги сбербанка)</t>
  </si>
  <si>
    <t>4) Аварийные заявки</t>
  </si>
  <si>
    <t>1) Вывоз и захоронение ТБО</t>
  </si>
  <si>
    <t>Планове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</si>
  <si>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</si>
  <si>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транспотрный, УСН</t>
    </r>
    <r>
      <rPr>
        <b/>
        <i/>
        <sz val="10"/>
        <rFont val="Arial Cyr"/>
        <family val="0"/>
      </rPr>
      <t>)</t>
    </r>
  </si>
  <si>
    <t>Горгаз (техобслуживание и ремонт)</t>
  </si>
  <si>
    <t>2) Дератизация</t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</si>
  <si>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</si>
  <si>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</si>
  <si>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</si>
  <si>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</si>
  <si>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</si>
  <si>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</si>
  <si>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</si>
  <si>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</si>
  <si>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</si>
  <si>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</si>
  <si>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</si>
  <si>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</si>
  <si>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</si>
  <si>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</si>
  <si>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</si>
  <si>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</si>
  <si>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</si>
  <si>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</si>
  <si>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</si>
  <si>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</si>
  <si>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</si>
  <si>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</si>
  <si>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</si>
  <si>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</si>
  <si>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</si>
  <si>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</si>
  <si>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</si>
  <si>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</si>
  <si>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</si>
  <si>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</si>
  <si>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</si>
  <si>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</si>
  <si>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</si>
  <si>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</si>
  <si>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</si>
  <si>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</si>
  <si>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</si>
  <si>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</si>
  <si>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</si>
  <si>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</si>
  <si>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</si>
  <si>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</si>
  <si>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</si>
  <si>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</si>
  <si>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</si>
  <si>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1.2 Аренда (Спарк,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</si>
  <si>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</si>
  <si>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</si>
  <si>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</si>
  <si>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</si>
  <si>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</si>
  <si>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ост.на 01.05</t>
  </si>
  <si>
    <t>апреля</t>
  </si>
  <si>
    <t>за   март-апрель  2022 г.</t>
  </si>
  <si>
    <t>смена ламп (4шт) п-д2</t>
  </si>
  <si>
    <t>лампа</t>
  </si>
  <si>
    <t>4шт</t>
  </si>
  <si>
    <t xml:space="preserve">смена автомата (1шт) </t>
  </si>
  <si>
    <t>вн</t>
  </si>
  <si>
    <t>1шт</t>
  </si>
  <si>
    <t>динрейка</t>
  </si>
  <si>
    <t>смена ламп (3шт) п-д2,3</t>
  </si>
  <si>
    <t>3шт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</si>
</sst>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175" fontId="0" fillId="0" borderId="16" xfId="0" applyNumberFormat="1" applyBorder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3">
      <selection activeCell="M50" sqref="M50"/>
    </sheetView>
  </sheetViews>
  <sheetFormatPr defaultColWidth="9.00390625" defaultRowHeight="12.75"/>
  <cols>
    <col min="1" max="1" width="15.625" style="0" customWidth="1"/>
    <col min="3" max="3" width="11.625" style="0" customWidth="1"/>
    <col min="4" max="4" width="11.125" style="0" customWidth="1"/>
    <col min="5" max="5" width="10.75390625" style="0" customWidth="1"/>
    <col min="6" max="6" width="10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3.4</v>
      </c>
      <c r="K2" s="5" t="s">
        <v>133</v>
      </c>
    </row>
    <row r="3" spans="1:13" ht="12.75">
      <c r="A3" t="s">
        <v>86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130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76</v>
      </c>
      <c r="L6" s="25">
        <v>2.76</v>
      </c>
      <c r="M6" s="45">
        <f>L6*160.174*1.302</f>
        <v>575.5884724800001</v>
      </c>
    </row>
    <row r="7" spans="2:13" ht="12.75">
      <c r="B7" t="s">
        <v>89</v>
      </c>
      <c r="C7" s="1" t="s">
        <v>90</v>
      </c>
      <c r="D7" s="8">
        <v>21</v>
      </c>
      <c r="J7" s="14">
        <v>2</v>
      </c>
      <c r="K7" s="14" t="s">
        <v>44</v>
      </c>
      <c r="L7" s="14"/>
      <c r="M7" s="45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5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5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5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45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5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3.31</v>
      </c>
      <c r="M13" s="45">
        <f t="shared" si="0"/>
        <v>690.2890738800002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5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5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45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12.5</v>
      </c>
      <c r="M17" s="45">
        <f t="shared" si="0"/>
        <v>2606.8318500000005</v>
      </c>
    </row>
    <row r="18" spans="5:13" ht="12.75">
      <c r="E18" t="s">
        <v>100</v>
      </c>
      <c r="J18" s="15" t="s">
        <v>56</v>
      </c>
      <c r="K18" s="26" t="s">
        <v>55</v>
      </c>
      <c r="L18" s="21">
        <v>2.25</v>
      </c>
      <c r="M18" s="45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45">
        <f t="shared" si="0"/>
        <v>104.27327400000001</v>
      </c>
    </row>
    <row r="20" spans="1:13" ht="12.75">
      <c r="A20" t="s">
        <v>102</v>
      </c>
      <c r="J20" s="20"/>
      <c r="K20" s="27" t="s">
        <v>58</v>
      </c>
      <c r="L20" s="28">
        <f>SUM(L6:L19)</f>
        <v>21.32</v>
      </c>
      <c r="M20" s="34">
        <f>SUM(M6:M19)</f>
        <v>4446.212403360001</v>
      </c>
    </row>
    <row r="21" spans="1:11" ht="12.75">
      <c r="A21" t="s">
        <v>126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 t="s">
        <v>134</v>
      </c>
      <c r="L24" s="45">
        <f>0.28</f>
        <v>0.28</v>
      </c>
      <c r="M24" s="33">
        <f>L24*160.174*1.302*1.15</f>
        <v>67.15198845600001</v>
      </c>
    </row>
    <row r="25" spans="1:13" ht="12.75">
      <c r="A25" t="s">
        <v>106</v>
      </c>
      <c r="J25" s="20">
        <v>2</v>
      </c>
      <c r="K25" s="20" t="s">
        <v>137</v>
      </c>
      <c r="L25" s="45">
        <v>2.04</v>
      </c>
      <c r="M25" s="33">
        <f aca="true" t="shared" si="1" ref="M25:M41">L25*160.174*1.302*1.15</f>
        <v>489.250201608</v>
      </c>
    </row>
    <row r="26" spans="1:13" ht="12.75">
      <c r="A26" t="s">
        <v>107</v>
      </c>
      <c r="J26" s="20">
        <v>3</v>
      </c>
      <c r="K26" s="20" t="s">
        <v>141</v>
      </c>
      <c r="L26" s="45">
        <v>0.21</v>
      </c>
      <c r="M26" s="33">
        <f t="shared" si="1"/>
        <v>50.363991342000006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45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4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45"/>
      <c r="M29" s="33">
        <f t="shared" si="1"/>
        <v>0</v>
      </c>
    </row>
    <row r="30" spans="10:13" ht="12.75">
      <c r="J30" s="20">
        <v>7</v>
      </c>
      <c r="K30" s="20"/>
      <c r="L30" s="4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 s="5">
        <v>3156.5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 s="5">
        <v>828.6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 t="s">
        <v>67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>
        <v>16</v>
      </c>
      <c r="K39" s="20"/>
      <c r="L39" s="25"/>
      <c r="M39" s="33">
        <f t="shared" si="1"/>
        <v>0</v>
      </c>
    </row>
    <row r="40" spans="1:13" ht="12.75">
      <c r="A40" s="2" t="s">
        <v>6</v>
      </c>
      <c r="F40" s="11">
        <f>6979.62-56.96</f>
        <v>6922.66</v>
      </c>
      <c r="J40" s="20">
        <v>17</v>
      </c>
      <c r="K40" s="20"/>
      <c r="L40" s="25"/>
      <c r="M40" s="33">
        <f t="shared" si="1"/>
        <v>0</v>
      </c>
    </row>
    <row r="41" spans="1:13" ht="12.75">
      <c r="A41" t="s">
        <v>7</v>
      </c>
      <c r="F41" s="5">
        <v>93227.87</v>
      </c>
      <c r="J41" s="20">
        <v>18</v>
      </c>
      <c r="K41" s="20"/>
      <c r="L41" s="25"/>
      <c r="M41" s="33">
        <f t="shared" si="1"/>
        <v>0</v>
      </c>
    </row>
    <row r="42" spans="2:13" ht="12.75">
      <c r="B42" t="s">
        <v>8</v>
      </c>
      <c r="F42" s="9">
        <f>F41/F40</f>
        <v>13.46705890510295</v>
      </c>
      <c r="J42" s="20"/>
      <c r="K42" s="30" t="s">
        <v>58</v>
      </c>
      <c r="L42" s="28">
        <f>SUM(L24:L41)</f>
        <v>2.5300000000000002</v>
      </c>
      <c r="M42" s="34">
        <f>SUM(M24:M41)</f>
        <v>606.766181406</v>
      </c>
    </row>
    <row r="43" spans="1:11" ht="12.75">
      <c r="A43" t="s">
        <v>125</v>
      </c>
      <c r="F43" s="11">
        <f>250+400+250</f>
        <v>900</v>
      </c>
      <c r="K43" s="1" t="s">
        <v>62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94127.87</v>
      </c>
      <c r="J44" s="22" t="s">
        <v>36</v>
      </c>
      <c r="K44" s="22"/>
      <c r="L44" s="22" t="s">
        <v>63</v>
      </c>
      <c r="M44" s="22" t="s">
        <v>42</v>
      </c>
    </row>
    <row r="45" spans="10:13" ht="12.75">
      <c r="J45" s="23" t="s">
        <v>37</v>
      </c>
      <c r="K45" s="23" t="s">
        <v>38</v>
      </c>
      <c r="L45" s="23"/>
      <c r="M45" s="23" t="s">
        <v>64</v>
      </c>
    </row>
    <row r="46" spans="2:13" ht="12.75">
      <c r="B46" s="1" t="s">
        <v>10</v>
      </c>
      <c r="C46" s="1"/>
      <c r="J46" s="20">
        <v>1</v>
      </c>
      <c r="K46" s="20" t="s">
        <v>135</v>
      </c>
      <c r="L46" s="47" t="s">
        <v>136</v>
      </c>
      <c r="M46" s="25">
        <f>4*13.6</f>
        <v>54.4</v>
      </c>
    </row>
    <row r="47" spans="10:13" ht="12.75">
      <c r="J47" s="20">
        <v>2</v>
      </c>
      <c r="K47" s="20" t="s">
        <v>138</v>
      </c>
      <c r="L47" s="25" t="s">
        <v>139</v>
      </c>
      <c r="M47" s="25">
        <v>354.4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3</v>
      </c>
      <c r="K48" s="20" t="s">
        <v>140</v>
      </c>
      <c r="L48" s="25" t="s">
        <v>139</v>
      </c>
      <c r="M48" s="25">
        <v>61.1</v>
      </c>
    </row>
    <row r="49" spans="1:13" ht="12.75">
      <c r="A49" t="s">
        <v>12</v>
      </c>
      <c r="F49" s="11">
        <f>(6396+6715)*1.302</f>
        <v>17070.522</v>
      </c>
      <c r="J49" s="20">
        <v>4</v>
      </c>
      <c r="K49" s="20" t="s">
        <v>135</v>
      </c>
      <c r="L49" s="25" t="s">
        <v>142</v>
      </c>
      <c r="M49" s="25">
        <f>3*13.6</f>
        <v>40.8</v>
      </c>
    </row>
    <row r="50" spans="1:13" ht="12.75">
      <c r="A50" s="6" t="s">
        <v>15</v>
      </c>
      <c r="F50" s="11">
        <f>(1745+1832)*1.302</f>
        <v>4657.254</v>
      </c>
      <c r="J50" s="20">
        <v>5</v>
      </c>
      <c r="K50" s="20"/>
      <c r="L50" s="25"/>
      <c r="M50" s="25"/>
    </row>
    <row r="51" spans="1:13" ht="12.75">
      <c r="A51" s="56" t="s">
        <v>83</v>
      </c>
      <c r="B51" s="53"/>
      <c r="C51" s="53"/>
      <c r="D51" s="53"/>
      <c r="E51" s="55">
        <v>0</v>
      </c>
      <c r="F51" s="54">
        <f>E51*E33</f>
        <v>0</v>
      </c>
      <c r="J51" s="20">
        <v>6</v>
      </c>
      <c r="K51" s="20"/>
      <c r="L51" s="25"/>
      <c r="M51" s="25"/>
    </row>
    <row r="52" spans="1:13" ht="12.75">
      <c r="A52" s="4" t="s">
        <v>34</v>
      </c>
      <c r="F52" s="32">
        <f>F49+F50+F51</f>
        <v>21727.776</v>
      </c>
      <c r="J52" s="20">
        <v>7</v>
      </c>
      <c r="K52" s="20"/>
      <c r="L52" s="25"/>
      <c r="M52" s="25"/>
    </row>
    <row r="53" spans="1:13" ht="12.75">
      <c r="A53" s="4" t="s">
        <v>16</v>
      </c>
      <c r="J53" s="20">
        <v>8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9</v>
      </c>
      <c r="K54" s="20"/>
      <c r="L54" s="25"/>
      <c r="M54" s="45"/>
    </row>
    <row r="55" spans="1:13" ht="12.75">
      <c r="A55" t="s">
        <v>79</v>
      </c>
      <c r="B55">
        <v>828.6</v>
      </c>
      <c r="C55" t="s">
        <v>13</v>
      </c>
      <c r="D55" s="11">
        <v>0.5</v>
      </c>
      <c r="E55" t="s">
        <v>14</v>
      </c>
      <c r="F55" s="11">
        <f>B55*D55</f>
        <v>414.3</v>
      </c>
      <c r="J55" s="20">
        <v>10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414.3</v>
      </c>
      <c r="J56" s="20">
        <v>11</v>
      </c>
      <c r="K56" s="20"/>
      <c r="L56" s="25"/>
      <c r="M56" s="25"/>
    </row>
    <row r="57" spans="1:13" ht="12.75">
      <c r="A57" s="4" t="s">
        <v>18</v>
      </c>
      <c r="B57" s="4"/>
      <c r="J57" s="20">
        <v>12</v>
      </c>
      <c r="K57" s="20"/>
      <c r="L57" s="25"/>
      <c r="M57" s="45"/>
    </row>
    <row r="58" spans="1:13" ht="12.75">
      <c r="A58" t="s">
        <v>19</v>
      </c>
      <c r="C58" s="46">
        <v>598737</v>
      </c>
      <c r="D58">
        <v>224780.8</v>
      </c>
      <c r="E58">
        <v>3156.5</v>
      </c>
      <c r="F58" s="35">
        <f>C58/D58*E58</f>
        <v>8407.805918032145</v>
      </c>
      <c r="J58" s="20">
        <v>13</v>
      </c>
      <c r="K58" s="20"/>
      <c r="L58" s="25"/>
      <c r="M58" s="25"/>
    </row>
    <row r="59" spans="1:13" ht="12.75">
      <c r="A59" t="s">
        <v>20</v>
      </c>
      <c r="F59" s="35">
        <f>M20</f>
        <v>4446.212403360001</v>
      </c>
      <c r="J59" s="20">
        <v>14</v>
      </c>
      <c r="K59" s="20"/>
      <c r="L59" s="25"/>
      <c r="M59" s="45"/>
    </row>
    <row r="60" spans="1:13" ht="12.75">
      <c r="A60" t="s">
        <v>21</v>
      </c>
      <c r="F60" s="11">
        <f>M42</f>
        <v>606.766181406</v>
      </c>
      <c r="J60" s="20">
        <v>15</v>
      </c>
      <c r="K60" s="20"/>
      <c r="L60" s="25"/>
      <c r="M60" s="25"/>
    </row>
    <row r="61" spans="1:13" ht="12.75">
      <c r="A61" t="s">
        <v>73</v>
      </c>
      <c r="F61" s="5">
        <f>1*600*1.302</f>
        <v>781.2</v>
      </c>
      <c r="J61" s="20">
        <v>16</v>
      </c>
      <c r="K61" s="20"/>
      <c r="L61" s="25"/>
      <c r="M61" s="25"/>
    </row>
    <row r="62" spans="1:13" ht="12.75">
      <c r="A62" t="s">
        <v>22</v>
      </c>
      <c r="F62" s="5">
        <f>M79</f>
        <v>510.7</v>
      </c>
      <c r="J62" s="20">
        <v>17</v>
      </c>
      <c r="K62" s="20"/>
      <c r="L62" s="25"/>
      <c r="M62" s="25"/>
    </row>
    <row r="63" spans="1:13" ht="12.75">
      <c r="A63" t="s">
        <v>23</v>
      </c>
      <c r="F63" s="5"/>
      <c r="J63" s="20">
        <v>18</v>
      </c>
      <c r="K63" s="20"/>
      <c r="L63" s="25"/>
      <c r="M63" s="25"/>
    </row>
    <row r="64" spans="1:13" ht="12.75">
      <c r="A64" t="s">
        <v>24</v>
      </c>
      <c r="F64" s="5"/>
      <c r="J64" s="20">
        <v>19</v>
      </c>
      <c r="K64" s="20"/>
      <c r="L64" s="25"/>
      <c r="M64" s="25"/>
    </row>
    <row r="65" spans="2:13" ht="12.75">
      <c r="B65">
        <v>3156.5</v>
      </c>
      <c r="C65" t="s">
        <v>13</v>
      </c>
      <c r="D65" s="11">
        <v>0.62</v>
      </c>
      <c r="E65" t="s">
        <v>14</v>
      </c>
      <c r="F65" s="5">
        <f>B65*D65</f>
        <v>1957.03</v>
      </c>
      <c r="J65" s="20">
        <v>20</v>
      </c>
      <c r="K65" s="20"/>
      <c r="L65" s="25"/>
      <c r="M65" s="25"/>
    </row>
    <row r="66" spans="1:13" ht="12.75">
      <c r="A66" s="53" t="s">
        <v>78</v>
      </c>
      <c r="B66" s="53"/>
      <c r="C66" s="53"/>
      <c r="D66" s="54"/>
      <c r="E66" s="53"/>
      <c r="F66" s="55">
        <v>0</v>
      </c>
      <c r="J66" s="20">
        <v>21</v>
      </c>
      <c r="K66" s="20"/>
      <c r="L66" s="25"/>
      <c r="M66" s="25"/>
    </row>
    <row r="67" spans="1:13" ht="12.75">
      <c r="A67" s="53" t="s">
        <v>84</v>
      </c>
      <c r="B67" s="53"/>
      <c r="C67" s="53"/>
      <c r="D67" s="54">
        <v>0</v>
      </c>
      <c r="E67" s="53"/>
      <c r="F67" s="55">
        <f>D67*E33</f>
        <v>0</v>
      </c>
      <c r="J67" s="20">
        <v>22</v>
      </c>
      <c r="K67" s="20"/>
      <c r="L67" s="25"/>
      <c r="M67" s="25"/>
    </row>
    <row r="68" spans="1:13" ht="12.75">
      <c r="A68" s="4" t="s">
        <v>25</v>
      </c>
      <c r="B68" s="10"/>
      <c r="C68" s="10"/>
      <c r="F68" s="32">
        <f>SUM(F58:F67)</f>
        <v>16709.714502798146</v>
      </c>
      <c r="J68" s="20">
        <v>23</v>
      </c>
      <c r="K68" s="20"/>
      <c r="L68" s="25"/>
      <c r="M68" s="25"/>
    </row>
    <row r="69" spans="1:13" ht="12.75">
      <c r="A69" s="4" t="s">
        <v>26</v>
      </c>
      <c r="J69" s="20">
        <v>24</v>
      </c>
      <c r="K69" s="20"/>
      <c r="L69" s="25"/>
      <c r="M69" s="25"/>
    </row>
    <row r="70" spans="1:13" ht="12.75">
      <c r="A70" t="s">
        <v>27</v>
      </c>
      <c r="B70">
        <v>3156.5</v>
      </c>
      <c r="C70" s="5" t="s">
        <v>13</v>
      </c>
      <c r="D70" s="5">
        <v>0.4</v>
      </c>
      <c r="E70" t="s">
        <v>14</v>
      </c>
      <c r="F70" s="11">
        <f>B70*D70</f>
        <v>1262.6000000000001</v>
      </c>
      <c r="J70" s="20">
        <v>25</v>
      </c>
      <c r="K70" s="20"/>
      <c r="L70" s="25"/>
      <c r="M70" s="25"/>
    </row>
    <row r="71" spans="1:13" ht="12.75">
      <c r="A71" t="s">
        <v>28</v>
      </c>
      <c r="F71" s="5"/>
      <c r="J71" s="20">
        <v>26</v>
      </c>
      <c r="K71" s="20"/>
      <c r="L71" s="25"/>
      <c r="M71" s="25"/>
    </row>
    <row r="72" spans="1:13" ht="12.75">
      <c r="A72" s="7" t="s">
        <v>72</v>
      </c>
      <c r="F72" s="5"/>
      <c r="J72" s="20">
        <v>27</v>
      </c>
      <c r="K72" s="20"/>
      <c r="L72" s="25"/>
      <c r="M72" s="25"/>
    </row>
    <row r="73" spans="2:13" ht="12.75">
      <c r="B73">
        <v>3156.5</v>
      </c>
      <c r="C73" t="s">
        <v>13</v>
      </c>
      <c r="D73" s="11">
        <v>2.54</v>
      </c>
      <c r="E73" t="s">
        <v>14</v>
      </c>
      <c r="F73" s="11">
        <f>B73*D73</f>
        <v>8017.51</v>
      </c>
      <c r="J73" s="20">
        <v>28</v>
      </c>
      <c r="K73" s="20"/>
      <c r="L73" s="25"/>
      <c r="M73" s="25"/>
    </row>
    <row r="74" spans="1:13" ht="12.75">
      <c r="A74" s="4" t="s">
        <v>29</v>
      </c>
      <c r="F74" s="32">
        <f>F70+F73</f>
        <v>9280.11</v>
      </c>
      <c r="J74" s="20">
        <v>29</v>
      </c>
      <c r="K74" s="20"/>
      <c r="L74" s="25"/>
      <c r="M74" s="25"/>
    </row>
    <row r="75" spans="1:13" ht="12.75">
      <c r="A75" s="4" t="s">
        <v>30</v>
      </c>
      <c r="J75" s="20">
        <v>30</v>
      </c>
      <c r="K75" s="20"/>
      <c r="L75" s="25"/>
      <c r="M75" s="25"/>
    </row>
    <row r="76" spans="1:13" ht="12.75">
      <c r="A76" s="7" t="s">
        <v>31</v>
      </c>
      <c r="B76" s="7"/>
      <c r="C76" s="7"/>
      <c r="D76" s="7"/>
      <c r="E76" s="7"/>
      <c r="F76" s="7"/>
      <c r="J76" s="20">
        <v>31</v>
      </c>
      <c r="K76" s="20"/>
      <c r="L76" s="25"/>
      <c r="M76" s="25"/>
    </row>
    <row r="77" spans="2:13" ht="12.75">
      <c r="B77">
        <v>3156.5</v>
      </c>
      <c r="C77" t="s">
        <v>13</v>
      </c>
      <c r="D77" s="11">
        <v>4.8</v>
      </c>
      <c r="E77" t="s">
        <v>14</v>
      </c>
      <c r="F77" s="11">
        <f>B77*D77</f>
        <v>15151.199999999999</v>
      </c>
      <c r="J77" s="20">
        <v>32</v>
      </c>
      <c r="K77" s="20"/>
      <c r="L77" s="25"/>
      <c r="M77" s="25"/>
    </row>
    <row r="78" spans="1:13" ht="12.75">
      <c r="A78" s="4" t="s">
        <v>32</v>
      </c>
      <c r="F78" s="32">
        <f>SUM(F77)</f>
        <v>15151.199999999999</v>
      </c>
      <c r="J78" s="20">
        <v>27</v>
      </c>
      <c r="K78" s="20"/>
      <c r="L78" s="25"/>
      <c r="M78" s="25"/>
    </row>
    <row r="79" spans="1:13" ht="12.75">
      <c r="A79" s="57" t="s">
        <v>77</v>
      </c>
      <c r="B79" s="53"/>
      <c r="C79" s="53"/>
      <c r="D79" s="55">
        <v>0</v>
      </c>
      <c r="E79" s="53"/>
      <c r="F79" s="58">
        <f>D79*E33</f>
        <v>0</v>
      </c>
      <c r="J79" s="20"/>
      <c r="K79" s="20"/>
      <c r="L79" s="31" t="s">
        <v>65</v>
      </c>
      <c r="M79" s="28">
        <f>SUM(M46:M78)</f>
        <v>510.7</v>
      </c>
    </row>
    <row r="80" spans="1:6" ht="12.75">
      <c r="A80" s="1" t="s">
        <v>33</v>
      </c>
      <c r="B80" s="1"/>
      <c r="F80" s="32">
        <f>F52+F56+F68+F74+F78+F79</f>
        <v>63283.100502798145</v>
      </c>
    </row>
    <row r="81" spans="1:9" ht="12.75">
      <c r="A81" s="1" t="s">
        <v>75</v>
      </c>
      <c r="B81" s="36"/>
      <c r="C81" s="36">
        <v>0.058</v>
      </c>
      <c r="D81" s="1"/>
      <c r="E81" s="1"/>
      <c r="F81" s="32">
        <f>F80*5.8%</f>
        <v>3670.419829162292</v>
      </c>
      <c r="I81" s="7"/>
    </row>
    <row r="82" spans="1:9" ht="12.75">
      <c r="A82" s="1"/>
      <c r="B82" s="36" t="s">
        <v>127</v>
      </c>
      <c r="C82" s="36"/>
      <c r="D82" s="1"/>
      <c r="E82" s="51"/>
      <c r="F82" s="52">
        <f>8188.96+8417.56</f>
        <v>16606.52</v>
      </c>
      <c r="I82" s="7"/>
    </row>
    <row r="83" spans="1:9" ht="12.75">
      <c r="A83" s="1"/>
      <c r="B83" s="36" t="s">
        <v>128</v>
      </c>
      <c r="C83" s="36"/>
      <c r="D83" s="1"/>
      <c r="E83" s="51"/>
      <c r="F83" s="52">
        <f>2*420.44</f>
        <v>840.88</v>
      </c>
      <c r="I83" s="7"/>
    </row>
    <row r="84" spans="1:9" ht="12.75">
      <c r="A84" s="1"/>
      <c r="B84" s="36" t="s">
        <v>129</v>
      </c>
      <c r="C84" s="36"/>
      <c r="D84" s="1"/>
      <c r="E84" s="51"/>
      <c r="F84" s="52">
        <f>2*1883.4</f>
        <v>3766.8</v>
      </c>
      <c r="I84" s="7"/>
    </row>
    <row r="85" spans="1:6" ht="15">
      <c r="A85" s="12" t="s">
        <v>35</v>
      </c>
      <c r="B85" s="12"/>
      <c r="C85" s="12"/>
      <c r="D85" s="12"/>
      <c r="E85" s="12"/>
      <c r="F85" s="42">
        <f>F80+F81+F82+F83+F84</f>
        <v>88167.72033196045</v>
      </c>
    </row>
    <row r="86" spans="2:6" ht="12.75">
      <c r="B86" s="37" t="s">
        <v>68</v>
      </c>
      <c r="C86" s="38" t="s">
        <v>69</v>
      </c>
      <c r="D86" s="22" t="s">
        <v>70</v>
      </c>
      <c r="E86" s="22" t="s">
        <v>71</v>
      </c>
      <c r="F86" s="41" t="s">
        <v>131</v>
      </c>
    </row>
    <row r="87" spans="1:6" ht="12.75">
      <c r="A87" s="13"/>
      <c r="B87" s="39">
        <v>44621</v>
      </c>
      <c r="C87" s="40">
        <v>-31657</v>
      </c>
      <c r="D87" s="43">
        <f>F44</f>
        <v>94127.87</v>
      </c>
      <c r="E87" s="43">
        <f>F85</f>
        <v>88167.72033196045</v>
      </c>
      <c r="F87" s="44">
        <f>C87+D87-E87</f>
        <v>-25696.85033196045</v>
      </c>
    </row>
    <row r="89" spans="1:6" ht="13.5" thickBot="1">
      <c r="A89" t="s">
        <v>111</v>
      </c>
      <c r="C89" s="49">
        <v>44621</v>
      </c>
      <c r="D89" s="8" t="s">
        <v>112</v>
      </c>
      <c r="E89" s="49">
        <v>44681</v>
      </c>
      <c r="F89" t="s">
        <v>113</v>
      </c>
    </row>
    <row r="90" spans="1:7" ht="13.5" thickBot="1">
      <c r="A90" t="s">
        <v>114</v>
      </c>
      <c r="F90" s="50">
        <f>E87</f>
        <v>88167.72033196045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2017-08-21T12:46:41Z</cp:lastPrinted>
  <dcterms:created xsi:type="dcterms:W3CDTF">2008-08-18T07:30:19Z</dcterms:created>
  <dcterms:modified xsi:type="dcterms:W3CDTF">2022-06-14T12:56:31Z</dcterms:modified>
  <cp:category/>
  <cp:version/>
  <cp:contentType/>
  <cp:contentStatus/>
</cp:coreProperties>
</file>