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<sst xmlns="http://schemas.openxmlformats.org/spreadsheetml/2006/main" count="192" uniqueCount="169">
  <si>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</si>
  <si>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</si>
  <si>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</si>
  <si>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</si>
  <si>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</si>
  <si>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</si>
  <si>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</si>
  <si>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</si>
  <si>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</si>
  <si>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</si>
  <si>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</si>
  <si>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</si>
  <si>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</si>
  <si>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</si>
  <si>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</si>
  <si>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</si>
  <si>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</si>
  <si>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</si>
  <si>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</si>
  <si>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</si>
  <si>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</si>
  <si>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</si>
  <si>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</si>
  <si>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</si>
  <si>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</si>
  <si>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</si>
  <si>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</si>
  <si>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</si>
  <si>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</si>
  <si>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</si>
  <si>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</si>
  <si>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</si>
  <si>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</si>
  <si>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</si>
  <si>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</si>
  <si>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</si>
  <si>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</si>
  <si>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</si>
  <si>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</si>
  <si>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</si>
  <si>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</si>
  <si>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</si>
  <si>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</si>
  <si>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</si>
  <si>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</si>
  <si>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</si>
  <si>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</si>
  <si>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</si>
  <si>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</si>
  <si>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</si>
  <si>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</si>
  <si>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</si>
  <si>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</si>
  <si>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</si>
  <si>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</si>
  <si>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</si>
  <si>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</si>
  <si>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</si>
  <si>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</si>
  <si>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</si>
  <si>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</si>
  <si>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</si>
  <si>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</si>
  <si>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</si>
  <si>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</si>
  <si>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</si>
  <si>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</si>
  <si>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</si>
  <si>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</si>
  <si>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</si>
  <si>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</si>
  <si>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</si>
  <si>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</si>
  <si>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</si>
  <si>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</si>
  <si>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</si>
  <si>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</si>
  <si>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</si>
  <si>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</si>
  <si>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</si>
  <si>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</si>
  <si>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</si>
  <si>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</si>
  <si>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</si>
  <si>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</si>
  <si>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</si>
  <si>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</si>
  <si>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</si>
  <si>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</si>
  <si>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</si>
  <si>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</si>
  <si>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</si>
  <si>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</si>
  <si>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</si>
  <si>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</si>
  <si>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</si>
  <si>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</si>
  <si>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</si>
  <si>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</si>
  <si>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</si>
  <si>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</si>
  <si>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</si>
  <si>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</si>
  <si>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</si>
  <si>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</si>
  <si>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</si>
  <si>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</si>
  <si>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</si>
  <si>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</si>
  <si>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</si>
  <si>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</si>
  <si>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</si>
  <si>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</si>
  <si>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</si>
  <si>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</si>
  <si>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</si>
  <si>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</si>
  <si>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</si>
  <si>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</si>
  <si>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</si>
  <si>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</si>
  <si>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</si>
  <si>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</si>
  <si>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</si>
  <si>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</si>
  <si>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</si>
  <si>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</si>
  <si>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</si>
  <si>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</si>
  <si>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</si>
  <si>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</si>
  <si>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</si>
  <si>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</si>
  <si>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</si>
  <si>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</si>
  <si>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</si>
  <si>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</si>
  <si>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</si>
  <si>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Спец.техника</t>
  </si>
  <si>
    <t>7,5ч.</t>
  </si>
  <si>
    <t>работы по договору</t>
  </si>
  <si>
    <t>смена замка (1шт)</t>
  </si>
  <si>
    <t>замок</t>
  </si>
  <si>
    <t>1шт</t>
  </si>
  <si>
    <t>воронка</t>
  </si>
  <si>
    <t>3шт</t>
  </si>
  <si>
    <t>8шт</t>
  </si>
  <si>
    <t>10шт</t>
  </si>
  <si>
    <t>отвод</t>
  </si>
  <si>
    <t>труба д 135</t>
  </si>
  <si>
    <t>саморез</t>
  </si>
  <si>
    <t>120шт</t>
  </si>
  <si>
    <t>прямой подвес</t>
  </si>
  <si>
    <t>30шт</t>
  </si>
  <si>
    <t>установка пружины (1шт) п-д3</t>
  </si>
  <si>
    <t>пружина</t>
  </si>
  <si>
    <t>смена ламп (2шт) п-д2,3</t>
  </si>
  <si>
    <t>лампа</t>
  </si>
  <si>
    <t>2шт</t>
  </si>
  <si>
    <t>смена труб д 50 (1мп) кв.18</t>
  </si>
  <si>
    <t>смена труб д 110 (2мп) кв.18</t>
  </si>
  <si>
    <t>труба д 50</t>
  </si>
  <si>
    <t>1мп</t>
  </si>
  <si>
    <t>уголок 50</t>
  </si>
  <si>
    <t>4мп</t>
  </si>
  <si>
    <t>труба д 110</t>
  </si>
  <si>
    <t>2мп</t>
  </si>
  <si>
    <t>трапер 110</t>
  </si>
  <si>
    <t>манжета 110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</si>
</sst>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L54" sqref="L5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11</v>
      </c>
      <c r="E2" s="66">
        <v>12</v>
      </c>
      <c r="K2" s="5" t="s">
        <v>134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137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1245.02289156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3317.9755786800006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140</v>
      </c>
      <c r="L24" s="46"/>
      <c r="M24" s="33">
        <v>26136</v>
      </c>
    </row>
    <row r="25" spans="1:13" ht="12.75">
      <c r="A25" t="s">
        <v>108</v>
      </c>
      <c r="J25" s="20">
        <v>2</v>
      </c>
      <c r="K25" s="20" t="s">
        <v>141</v>
      </c>
      <c r="L25" s="46">
        <v>1.07</v>
      </c>
      <c r="M25" s="33">
        <f>L25*126.87*1.302*1.15</f>
        <v>203.25982256999998</v>
      </c>
    </row>
    <row r="26" spans="1:13" ht="12.75">
      <c r="A26" t="s">
        <v>109</v>
      </c>
      <c r="J26" s="20">
        <v>3</v>
      </c>
      <c r="K26" s="20" t="s">
        <v>154</v>
      </c>
      <c r="L26" s="46">
        <v>2</v>
      </c>
      <c r="M26" s="33">
        <f>L26*126.87*1.302*1.15</f>
        <v>379.924902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 t="s">
        <v>156</v>
      </c>
      <c r="L27" s="25">
        <v>0.14</v>
      </c>
      <c r="M27" s="33">
        <f aca="true" t="shared" si="1" ref="M27:M35">L27*126.87*1.302*1.15</f>
        <v>26.594743140000002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159</v>
      </c>
      <c r="L28" s="25">
        <v>1.33</v>
      </c>
      <c r="M28" s="33">
        <f t="shared" si="1"/>
        <v>252.65005983000003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160</v>
      </c>
      <c r="L29" s="25">
        <f>0.02*146.9</f>
        <v>2.938</v>
      </c>
      <c r="M29" s="33">
        <f t="shared" si="1"/>
        <v>558.1096810380001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27556.539208578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83356.93+834.01</f>
        <v>84190.93999999999</v>
      </c>
      <c r="J40" s="20">
        <v>1</v>
      </c>
      <c r="K40" s="20" t="s">
        <v>138</v>
      </c>
      <c r="L40" s="25" t="s">
        <v>139</v>
      </c>
      <c r="M40" s="25">
        <f>7.5*1700</f>
        <v>12750</v>
      </c>
    </row>
    <row r="41" spans="1:13" ht="12.75">
      <c r="A41" t="s">
        <v>7</v>
      </c>
      <c r="F41" s="11">
        <v>84560.85</v>
      </c>
      <c r="J41" s="20">
        <v>2</v>
      </c>
      <c r="K41" s="20" t="s">
        <v>142</v>
      </c>
      <c r="L41" s="25" t="s">
        <v>143</v>
      </c>
      <c r="M41" s="25">
        <v>264.02</v>
      </c>
    </row>
    <row r="42" spans="2:13" ht="12.75">
      <c r="B42" t="s">
        <v>8</v>
      </c>
      <c r="F42" s="9">
        <f>F41/F40</f>
        <v>1.0043937031704364</v>
      </c>
      <c r="J42" s="20">
        <v>3</v>
      </c>
      <c r="K42" s="20" t="s">
        <v>144</v>
      </c>
      <c r="L42" s="25" t="s">
        <v>145</v>
      </c>
      <c r="M42" s="25">
        <f>3*3800</f>
        <v>11400</v>
      </c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 t="s">
        <v>148</v>
      </c>
      <c r="L43" s="52" t="s">
        <v>147</v>
      </c>
      <c r="M43" s="55">
        <f>10*400</f>
        <v>4000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92272.482</v>
      </c>
      <c r="J44" s="20">
        <v>5</v>
      </c>
      <c r="K44" s="20" t="s">
        <v>149</v>
      </c>
      <c r="L44" s="25" t="s">
        <v>146</v>
      </c>
      <c r="M44" s="25">
        <f>8*300</f>
        <v>2400</v>
      </c>
    </row>
    <row r="45" spans="10:13" ht="12.75">
      <c r="J45" s="20">
        <v>6</v>
      </c>
      <c r="K45" s="20" t="s">
        <v>150</v>
      </c>
      <c r="L45" s="25" t="s">
        <v>151</v>
      </c>
      <c r="M45" s="25">
        <f>120*0.76</f>
        <v>91.2</v>
      </c>
    </row>
    <row r="46" spans="2:13" ht="12.75">
      <c r="B46" s="1" t="s">
        <v>10</v>
      </c>
      <c r="C46" s="1"/>
      <c r="J46" s="20">
        <v>7</v>
      </c>
      <c r="K46" s="20" t="s">
        <v>152</v>
      </c>
      <c r="L46" s="25" t="s">
        <v>153</v>
      </c>
      <c r="M46" s="25">
        <f>30*16</f>
        <v>480</v>
      </c>
    </row>
    <row r="47" spans="10:13" ht="12.75">
      <c r="J47" s="20">
        <v>8</v>
      </c>
      <c r="K47" s="20" t="s">
        <v>155</v>
      </c>
      <c r="L47" s="25" t="s">
        <v>143</v>
      </c>
      <c r="M47" s="46">
        <v>73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157</v>
      </c>
      <c r="L48" s="25" t="s">
        <v>158</v>
      </c>
      <c r="M48" s="25">
        <f>2*14.43</f>
        <v>28.86</v>
      </c>
    </row>
    <row r="49" spans="1:13" ht="12.75">
      <c r="A49" t="s">
        <v>12</v>
      </c>
      <c r="F49" s="11">
        <f>(6896)*1.302</f>
        <v>8978.592</v>
      </c>
      <c r="J49" s="20">
        <v>10</v>
      </c>
      <c r="K49" s="20" t="s">
        <v>161</v>
      </c>
      <c r="L49" s="25" t="s">
        <v>162</v>
      </c>
      <c r="M49" s="25">
        <v>132.56</v>
      </c>
    </row>
    <row r="50" spans="1:13" ht="12.75">
      <c r="A50" s="6" t="s">
        <v>15</v>
      </c>
      <c r="F50" s="11">
        <f>(2291)*1.302</f>
        <v>2982.882</v>
      </c>
      <c r="J50" s="20">
        <v>11</v>
      </c>
      <c r="K50" s="20" t="s">
        <v>163</v>
      </c>
      <c r="L50" s="25" t="s">
        <v>164</v>
      </c>
      <c r="M50" s="25">
        <f>4*386.25</f>
        <v>1545</v>
      </c>
    </row>
    <row r="51" spans="1:13" ht="12.75">
      <c r="A51" s="61" t="s">
        <v>85</v>
      </c>
      <c r="B51" s="58"/>
      <c r="C51" s="58"/>
      <c r="D51" s="58"/>
      <c r="E51" s="62">
        <v>0.81</v>
      </c>
      <c r="F51" s="59">
        <f>E33*E51</f>
        <v>2303.9640000000004</v>
      </c>
      <c r="J51" s="20">
        <v>12</v>
      </c>
      <c r="K51" s="20" t="s">
        <v>165</v>
      </c>
      <c r="L51" s="25" t="s">
        <v>166</v>
      </c>
      <c r="M51" s="25">
        <f>2*457.4</f>
        <v>914.8</v>
      </c>
    </row>
    <row r="52" spans="1:13" ht="12.75">
      <c r="A52" s="4" t="s">
        <v>32</v>
      </c>
      <c r="B52" s="1"/>
      <c r="F52" s="32">
        <f>F49+F50+F51</f>
        <v>14265.438</v>
      </c>
      <c r="J52" s="20">
        <v>13</v>
      </c>
      <c r="K52" s="20" t="s">
        <v>167</v>
      </c>
      <c r="L52" s="25" t="s">
        <v>143</v>
      </c>
      <c r="M52" s="25">
        <v>200.63</v>
      </c>
    </row>
    <row r="53" spans="1:13" ht="12.75">
      <c r="A53" s="4" t="s">
        <v>16</v>
      </c>
      <c r="J53" s="20">
        <v>14</v>
      </c>
      <c r="K53" s="20" t="s">
        <v>168</v>
      </c>
      <c r="L53" s="25" t="s">
        <v>143</v>
      </c>
      <c r="M53" s="46">
        <v>43</v>
      </c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599363</v>
      </c>
      <c r="D58">
        <v>222535.4</v>
      </c>
      <c r="E58">
        <v>2844.4</v>
      </c>
      <c r="F58" s="35">
        <f>C58/D58*E58</f>
        <v>7660.929978780904</v>
      </c>
      <c r="J58" s="20"/>
      <c r="K58" s="20"/>
      <c r="L58" s="31" t="s">
        <v>64</v>
      </c>
      <c r="M58" s="28">
        <f>SUM(M40:M57)</f>
        <v>34323.07</v>
      </c>
    </row>
    <row r="59" spans="1:6" ht="12.75">
      <c r="A59" t="s">
        <v>20</v>
      </c>
      <c r="F59" s="35">
        <f>M20</f>
        <v>3317.9755786800006</v>
      </c>
    </row>
    <row r="60" spans="1:6" ht="12.75">
      <c r="A60" t="s">
        <v>21</v>
      </c>
      <c r="F60" s="11">
        <f>M36</f>
        <v>27556.539208578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M58</f>
        <v>34323.07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0.48</v>
      </c>
      <c r="E65" t="s">
        <v>14</v>
      </c>
      <c r="F65" s="11">
        <f>B65*D65</f>
        <v>1365.312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0.68</v>
      </c>
      <c r="E67" s="58"/>
      <c r="F67" s="59">
        <f>D67*E33</f>
        <v>1934.1920000000002</v>
      </c>
    </row>
    <row r="68" spans="1:6" ht="12.75">
      <c r="A68" s="4" t="s">
        <v>68</v>
      </c>
      <c r="B68" s="4"/>
      <c r="C68" s="10"/>
      <c r="F68" s="32">
        <f>SUM(F58:F67)</f>
        <v>76158.0187660389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</v>
      </c>
      <c r="E70" t="s">
        <v>14</v>
      </c>
      <c r="F70" s="11">
        <f>B70*D70</f>
        <v>1137.76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5.17</v>
      </c>
      <c r="F73" s="11">
        <f>B73*D73</f>
        <v>14705.548</v>
      </c>
    </row>
    <row r="74" spans="1:6" ht="12.75">
      <c r="A74" s="4" t="s">
        <v>28</v>
      </c>
      <c r="B74" s="1"/>
      <c r="F74" s="32">
        <f>F70+F73</f>
        <v>15843.308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5.3</v>
      </c>
      <c r="F77" s="11">
        <f>B77*D77</f>
        <v>15075.32</v>
      </c>
    </row>
    <row r="78" spans="1:6" ht="12.75">
      <c r="A78" s="4" t="s">
        <v>30</v>
      </c>
      <c r="B78" s="1"/>
      <c r="F78" s="32">
        <f>SUM(F77)</f>
        <v>15075.32</v>
      </c>
    </row>
    <row r="79" spans="1:6" ht="12.75">
      <c r="A79" s="63" t="s">
        <v>81</v>
      </c>
      <c r="B79" s="64"/>
      <c r="C79" s="58"/>
      <c r="D79" s="62">
        <v>2.12</v>
      </c>
      <c r="E79" s="58"/>
      <c r="F79" s="65">
        <f>D79*E33</f>
        <v>6030.128000000001</v>
      </c>
    </row>
    <row r="80" spans="1:6" ht="12.75">
      <c r="A80" s="1" t="s">
        <v>31</v>
      </c>
      <c r="B80" s="1"/>
      <c r="F80" s="32">
        <f>F52+F56+F68+F74+F78+F79</f>
        <v>127372.2127660389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7387.588340430255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f>9542.58+7426.32</f>
        <v>16968.9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152181.64110646915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45231</v>
      </c>
      <c r="C87" s="40">
        <v>-741659</v>
      </c>
      <c r="D87" s="43">
        <f>F44</f>
        <v>92272.482</v>
      </c>
      <c r="E87" s="43">
        <f>F85</f>
        <v>152181.64110646915</v>
      </c>
      <c r="F87" s="44">
        <f>C87+D87-E87</f>
        <v>-801568.1591064692</v>
      </c>
    </row>
    <row r="89" spans="1:6" ht="13.5" thickBot="1">
      <c r="A89" t="s">
        <v>113</v>
      </c>
      <c r="C89" s="49" t="s">
        <v>135</v>
      </c>
      <c r="D89" s="8" t="s">
        <v>114</v>
      </c>
      <c r="E89" s="49">
        <v>44926</v>
      </c>
      <c r="F89" t="s">
        <v>115</v>
      </c>
    </row>
    <row r="90" spans="1:7" ht="13.5" thickBot="1">
      <c r="A90" t="s">
        <v>116</v>
      </c>
      <c r="F90" s="50">
        <f>E87</f>
        <v>152181.64110646915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2023-03-20T12:46:06Z</dcterms:modified>
  <cp:category/>
  <cp:version/>
  <cp:contentType/>
  <cp:contentStatus/>
</cp:coreProperties>
</file>