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<sst xmlns="http://schemas.openxmlformats.org/spreadsheetml/2006/main" count="189" uniqueCount="165">
  <si>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</si>
  <si>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</si>
  <si>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</si>
  <si>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</si>
  <si>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</si>
  <si>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</si>
  <si>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</si>
  <si>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</si>
  <si>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</si>
  <si>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</si>
  <si>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</si>
  <si>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</si>
  <si>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</si>
  <si>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</si>
  <si>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</si>
  <si>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</si>
  <si>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</si>
  <si>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</si>
  <si>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</si>
  <si>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</si>
  <si>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</si>
  <si>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</si>
  <si>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</si>
  <si>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</si>
  <si>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</si>
  <si>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</si>
  <si>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</si>
  <si>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</si>
  <si>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</si>
  <si>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</si>
  <si>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</si>
  <si>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</si>
  <si>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</si>
  <si>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</si>
  <si>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</si>
  <si>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</si>
  <si>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</si>
  <si>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</si>
  <si>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</si>
  <si>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</si>
  <si>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</si>
  <si>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</si>
  <si>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</si>
  <si>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</si>
  <si>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</si>
  <si>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</si>
  <si>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</si>
  <si>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</si>
  <si>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</si>
  <si>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</si>
  <si>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</si>
  <si>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</si>
  <si>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</si>
  <si>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</si>
  <si>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</si>
  <si>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</si>
  <si>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</si>
  <si>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</si>
  <si>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</si>
  <si>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</si>
  <si>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</si>
  <si>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</si>
  <si>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</si>
  <si>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</si>
  <si>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</si>
  <si>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</si>
  <si>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</si>
  <si>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</si>
  <si>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</si>
  <si>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</si>
  <si>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</si>
  <si>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</si>
  <si>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</si>
  <si>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</si>
  <si>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</si>
  <si>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</si>
  <si>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</si>
  <si>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</si>
  <si>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</si>
  <si>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</si>
  <si>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</si>
  <si>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</si>
  <si>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</si>
  <si>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</si>
  <si>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</si>
  <si>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</si>
  <si>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</si>
  <si>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</si>
  <si>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</si>
  <si>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</si>
  <si>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</si>
  <si>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</si>
  <si>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</si>
  <si>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</si>
  <si>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</si>
  <si>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</si>
  <si>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</si>
  <si>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</si>
  <si>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</si>
  <si>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</si>
  <si>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</si>
  <si>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</si>
  <si>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</si>
  <si>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</si>
  <si>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</si>
  <si>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</si>
  <si>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</si>
  <si>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</si>
  <si>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</si>
  <si>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</si>
  <si>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</si>
  <si>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</si>
  <si>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</si>
  <si>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</si>
  <si>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</si>
  <si>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</si>
  <si>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</si>
  <si>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</si>
  <si>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</si>
  <si>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</si>
  <si>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</si>
  <si>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</si>
  <si>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</si>
  <si>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</si>
  <si>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</si>
  <si>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</si>
  <si>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</si>
  <si>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</si>
  <si>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</si>
  <si>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</si>
  <si>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</si>
  <si>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</si>
  <si>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2022 г.</t>
  </si>
  <si>
    <t>июня</t>
  </si>
  <si>
    <t>за   июнь  2022 г.</t>
  </si>
  <si>
    <t>ост.на 01.07</t>
  </si>
  <si>
    <t>ремонт кровли (договор)</t>
  </si>
  <si>
    <t>шифер</t>
  </si>
  <si>
    <t>35лист</t>
  </si>
  <si>
    <t>гвозди шиф.</t>
  </si>
  <si>
    <t>10кг</t>
  </si>
  <si>
    <t>лист оц.</t>
  </si>
  <si>
    <t>20шт</t>
  </si>
  <si>
    <t>саморезы</t>
  </si>
  <si>
    <t>625шт</t>
  </si>
  <si>
    <t>саморезы по металлу</t>
  </si>
  <si>
    <t>500шт</t>
  </si>
  <si>
    <t>герметик</t>
  </si>
  <si>
    <t>6шт</t>
  </si>
  <si>
    <t>дюпель</t>
  </si>
  <si>
    <t>1уп.</t>
  </si>
  <si>
    <t>герметик полиуретан</t>
  </si>
  <si>
    <t>15шт</t>
  </si>
  <si>
    <t>мешки ппр</t>
  </si>
  <si>
    <t>16шт</t>
  </si>
  <si>
    <t>светильник</t>
  </si>
  <si>
    <t>4шт</t>
  </si>
  <si>
    <t xml:space="preserve">смена светильника (4шт) </t>
  </si>
  <si>
    <t>дюбель</t>
  </si>
  <si>
    <t>8шт</t>
  </si>
  <si>
    <t>саморез</t>
  </si>
  <si>
    <t>провод</t>
  </si>
  <si>
    <t>3шт</t>
  </si>
  <si>
    <t>спец.техника</t>
  </si>
  <si>
    <t>2часа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</si>
</sst>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31">
      <selection activeCell="M53" sqref="M5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6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419.1785614800001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/>
      <c r="M24" s="32">
        <v>80784</v>
      </c>
    </row>
    <row r="25" spans="1:13" ht="12.75">
      <c r="A25" t="s">
        <v>106</v>
      </c>
      <c r="J25" s="20">
        <v>2</v>
      </c>
      <c r="K25" s="20" t="s">
        <v>157</v>
      </c>
      <c r="L25" s="46">
        <f>4*0.89</f>
        <v>3.56</v>
      </c>
      <c r="M25" s="32">
        <f aca="true" t="shared" si="1" ref="M25:M34">L25*160.174*1.302*1.15</f>
        <v>853.7895675120001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3.56</v>
      </c>
      <c r="M35" s="33">
        <f>SUM(M24:M34)</f>
        <v>81637.789567512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35*650</f>
        <v>22750</v>
      </c>
    </row>
    <row r="40" spans="1:13" ht="12.75">
      <c r="A40" s="2" t="s">
        <v>6</v>
      </c>
      <c r="F40" s="11">
        <f>30559.42</f>
        <v>30559.42</v>
      </c>
      <c r="J40" s="20">
        <v>2</v>
      </c>
      <c r="K40" s="20" t="s">
        <v>139</v>
      </c>
      <c r="L40" s="25" t="s">
        <v>140</v>
      </c>
      <c r="M40" s="25">
        <f>10*265</f>
        <v>2650</v>
      </c>
    </row>
    <row r="41" spans="1:13" ht="12.75">
      <c r="A41" t="s">
        <v>7</v>
      </c>
      <c r="F41" s="5">
        <v>27990.12</v>
      </c>
      <c r="J41" s="20">
        <v>3</v>
      </c>
      <c r="K41" s="20" t="s">
        <v>141</v>
      </c>
      <c r="L41" s="25" t="s">
        <v>142</v>
      </c>
      <c r="M41" s="25">
        <f>20*940</f>
        <v>18800</v>
      </c>
    </row>
    <row r="42" spans="2:13" ht="12.75">
      <c r="B42" t="s">
        <v>8</v>
      </c>
      <c r="F42" s="9">
        <f>F41/F40</f>
        <v>0.9159244514457409</v>
      </c>
      <c r="J42" s="20">
        <v>4</v>
      </c>
      <c r="K42" s="20" t="s">
        <v>143</v>
      </c>
      <c r="L42" s="25" t="s">
        <v>144</v>
      </c>
      <c r="M42" s="25">
        <f>625*0.8</f>
        <v>500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 t="s">
        <v>145</v>
      </c>
      <c r="L43" s="25" t="s">
        <v>146</v>
      </c>
      <c r="M43" s="25">
        <f>500*63</f>
        <v>31500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29145.12</v>
      </c>
      <c r="J44" s="20">
        <v>6</v>
      </c>
      <c r="K44" s="20" t="s">
        <v>147</v>
      </c>
      <c r="L44" s="25" t="s">
        <v>148</v>
      </c>
      <c r="M44" s="25">
        <f>6*367</f>
        <v>2202</v>
      </c>
    </row>
    <row r="45" spans="10:13" ht="12.75">
      <c r="J45" s="20">
        <v>7</v>
      </c>
      <c r="K45" s="20" t="s">
        <v>149</v>
      </c>
      <c r="L45" s="25" t="s">
        <v>150</v>
      </c>
      <c r="M45" s="25">
        <v>1000</v>
      </c>
    </row>
    <row r="46" spans="2:13" ht="12.75">
      <c r="B46" s="1" t="s">
        <v>10</v>
      </c>
      <c r="C46" s="1"/>
      <c r="J46" s="20">
        <v>8</v>
      </c>
      <c r="K46" s="20" t="s">
        <v>151</v>
      </c>
      <c r="L46" s="25" t="s">
        <v>152</v>
      </c>
      <c r="M46" s="25">
        <f>15*676.14</f>
        <v>10142.1</v>
      </c>
    </row>
    <row r="47" spans="10:13" ht="12.75">
      <c r="J47" s="20">
        <v>9</v>
      </c>
      <c r="K47" s="20" t="s">
        <v>153</v>
      </c>
      <c r="L47" s="25" t="s">
        <v>154</v>
      </c>
      <c r="M47" s="25">
        <f>16*24.49</f>
        <v>391.84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155</v>
      </c>
      <c r="L48" s="25" t="s">
        <v>156</v>
      </c>
      <c r="M48" s="46">
        <f>4*178.05</f>
        <v>712.2</v>
      </c>
    </row>
    <row r="49" spans="1:13" ht="12.75">
      <c r="A49" t="s">
        <v>12</v>
      </c>
      <c r="F49" s="11">
        <f>(3)*1.302</f>
        <v>3.906</v>
      </c>
      <c r="J49" s="20">
        <v>11</v>
      </c>
      <c r="K49" s="20" t="s">
        <v>158</v>
      </c>
      <c r="L49" s="25" t="s">
        <v>159</v>
      </c>
      <c r="M49" s="25">
        <f>8*0.67</f>
        <v>5.36</v>
      </c>
    </row>
    <row r="50" spans="1:13" ht="12.75">
      <c r="A50" s="6" t="s">
        <v>15</v>
      </c>
      <c r="F50" s="5">
        <f>(10)*1.302</f>
        <v>13.02</v>
      </c>
      <c r="J50" s="20">
        <v>12</v>
      </c>
      <c r="K50" s="20" t="s">
        <v>160</v>
      </c>
      <c r="L50" s="25" t="s">
        <v>159</v>
      </c>
      <c r="M50" s="25">
        <f>8*2.25</f>
        <v>18</v>
      </c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 t="s">
        <v>161</v>
      </c>
      <c r="L51" s="25" t="s">
        <v>162</v>
      </c>
      <c r="M51" s="25">
        <f>3*10.96</f>
        <v>32.88</v>
      </c>
    </row>
    <row r="52" spans="1:13" ht="12.75">
      <c r="A52" s="4" t="s">
        <v>34</v>
      </c>
      <c r="F52" s="31">
        <f>F49+F50+F51</f>
        <v>16.926</v>
      </c>
      <c r="J52" s="20">
        <v>14</v>
      </c>
      <c r="K52" s="20" t="s">
        <v>163</v>
      </c>
      <c r="L52" s="25" t="s">
        <v>164</v>
      </c>
      <c r="M52" s="25">
        <f>2*1700</f>
        <v>3400</v>
      </c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0.5</v>
      </c>
      <c r="E55" t="s">
        <v>14</v>
      </c>
      <c r="F55" s="5">
        <f>B55*D55</f>
        <v>320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320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7">
        <v>294676</v>
      </c>
      <c r="D58">
        <v>224780.8</v>
      </c>
      <c r="E58">
        <v>2042.8</v>
      </c>
      <c r="F58" s="34">
        <f>C58/D58*E58</f>
        <v>2678.0051178748363</v>
      </c>
      <c r="J58" s="20"/>
      <c r="K58" s="20"/>
      <c r="L58" s="30" t="s">
        <v>65</v>
      </c>
      <c r="M58" s="33">
        <f>SUM(M39:M57)</f>
        <v>94104.38</v>
      </c>
    </row>
    <row r="59" spans="1:6" ht="12.75">
      <c r="A59" t="s">
        <v>20</v>
      </c>
      <c r="F59" s="34">
        <f>M20</f>
        <v>419.1785614800001</v>
      </c>
    </row>
    <row r="60" spans="1:6" ht="12.75">
      <c r="A60" t="s">
        <v>21</v>
      </c>
      <c r="F60" s="11">
        <f>M35</f>
        <v>81637.789567512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M58</f>
        <v>94104.38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0.81</v>
      </c>
      <c r="E65" s="44" t="s">
        <v>14</v>
      </c>
      <c r="F65" s="45">
        <f>B65*D65</f>
        <v>1654.6680000000001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180494.02124686685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1.47</v>
      </c>
      <c r="E73" t="s">
        <v>14</v>
      </c>
      <c r="F73" s="11">
        <f>B73*D73</f>
        <v>3002.9159999999997</v>
      </c>
    </row>
    <row r="74" spans="1:6" ht="12.75">
      <c r="A74" s="4" t="s">
        <v>29</v>
      </c>
      <c r="F74" s="31">
        <f>F70+F73</f>
        <v>3493.1879999999996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2.56</v>
      </c>
      <c r="E77" t="s">
        <v>14</v>
      </c>
      <c r="F77" s="11">
        <f>B77*D77</f>
        <v>5229.568</v>
      </c>
    </row>
    <row r="78" spans="1:6" ht="12.75">
      <c r="A78" s="4" t="s">
        <v>32</v>
      </c>
      <c r="F78" s="31">
        <f>SUM(F77)</f>
        <v>5229.568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189553.70324686685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10994.114788318277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0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2*183.99</f>
        <v>367.98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200915.79803518514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44713</v>
      </c>
      <c r="C87" s="40">
        <v>-634710</v>
      </c>
      <c r="D87" s="42">
        <f>F44</f>
        <v>29145.12</v>
      </c>
      <c r="E87" s="42">
        <f>F85</f>
        <v>200915.79803518514</v>
      </c>
      <c r="F87" s="43">
        <f>C87+D87-E87</f>
        <v>-806480.6780351852</v>
      </c>
    </row>
    <row r="89" spans="1:6" ht="13.5" thickBot="1">
      <c r="A89" t="s">
        <v>112</v>
      </c>
      <c r="C89" s="49">
        <v>44713</v>
      </c>
      <c r="D89" s="8" t="s">
        <v>113</v>
      </c>
      <c r="E89" s="49">
        <v>44742</v>
      </c>
      <c r="F89" t="s">
        <v>114</v>
      </c>
    </row>
    <row r="90" spans="1:7" ht="13.5" thickBot="1">
      <c r="A90" t="s">
        <v>115</v>
      </c>
      <c r="F90" s="50">
        <f>E87</f>
        <v>200915.79803518514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2022-08-19T06:45:35Z</dcterms:modified>
  <cp:category/>
  <cp:version/>
  <cp:contentType/>
  <cp:contentStatus/>
</cp:coreProperties>
</file>