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<sst xmlns="http://schemas.openxmlformats.org/spreadsheetml/2006/main" count="175" uniqueCount="151">
  <si>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</si>
  <si>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</si>
  <si>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</si>
  <si>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</si>
  <si>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</si>
  <si>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</si>
  <si>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</si>
  <si>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</si>
  <si>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</si>
  <si>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</si>
  <si>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</si>
  <si>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</si>
  <si>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</si>
  <si>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</si>
  <si>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</si>
  <si>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</si>
  <si>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</si>
  <si>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</si>
  <si>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</si>
  <si>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</si>
  <si>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</si>
  <si>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</si>
  <si>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</si>
  <si>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</si>
  <si>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</si>
  <si>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</si>
  <si>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</si>
  <si>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</si>
  <si>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</si>
  <si>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</si>
  <si>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</si>
  <si>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</si>
  <si>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</si>
  <si>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</si>
  <si>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</si>
  <si>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</si>
  <si>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</si>
  <si>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</si>
  <si>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</si>
  <si>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</si>
  <si>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</si>
  <si>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</si>
  <si>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</si>
  <si>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</si>
  <si>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</si>
  <si>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</si>
  <si>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</si>
  <si>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</si>
  <si>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</si>
  <si>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</si>
  <si>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</si>
  <si>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</si>
  <si>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</si>
  <si>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</si>
  <si>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</si>
  <si>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</si>
  <si>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</si>
  <si>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</si>
  <si>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</si>
  <si>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</si>
  <si>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</si>
  <si>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</si>
  <si>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</si>
  <si>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</si>
  <si>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</si>
  <si>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</si>
  <si>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</si>
  <si>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</si>
  <si>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</si>
  <si>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</si>
  <si>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</si>
  <si>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</si>
  <si>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</si>
  <si>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</si>
  <si>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</si>
  <si>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</si>
  <si>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</si>
  <si>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</si>
  <si>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</si>
  <si>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</si>
  <si>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</si>
  <si>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</si>
  <si>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</si>
  <si>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</si>
  <si>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</si>
  <si>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</si>
  <si>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</si>
  <si>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</si>
  <si>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</si>
  <si>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</si>
  <si>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</si>
  <si>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</si>
  <si>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</si>
  <si>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</si>
  <si>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</si>
  <si>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</si>
  <si>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</si>
  <si>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</si>
  <si>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</si>
  <si>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</si>
  <si>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</si>
  <si>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</si>
  <si>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</si>
  <si>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</si>
  <si>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</si>
  <si>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</si>
  <si>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</si>
  <si>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</si>
  <si>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</si>
  <si>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</si>
  <si>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</si>
  <si>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</si>
  <si>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</si>
  <si>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</si>
  <si>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</si>
  <si>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</si>
  <si>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</si>
  <si>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</si>
  <si>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</si>
  <si>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</si>
  <si>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</si>
  <si>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</si>
  <si>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</si>
  <si>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</si>
  <si>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</si>
  <si>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</si>
  <si>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</si>
  <si>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</si>
  <si>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</si>
  <si>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</si>
  <si>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</si>
  <si>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 комстар, видикон)</t>
  </si>
  <si>
    <t>2022 г.</t>
  </si>
  <si>
    <t>за   ноябрь-декабрь  2022 г.</t>
  </si>
  <si>
    <t>01.11.2022г.</t>
  </si>
  <si>
    <t>ост.на 01.01</t>
  </si>
  <si>
    <t>декабря</t>
  </si>
  <si>
    <t>работы по договору (очистка от снега и наледи)</t>
  </si>
  <si>
    <t>смена трубы д 76 со сваркой (2мп) эл.уз.</t>
  </si>
  <si>
    <t>смена трубы д 57 со сваркой (3мп) эл.уз.</t>
  </si>
  <si>
    <t>устр-во врезки (2шт) эл.уз.</t>
  </si>
  <si>
    <t>электроды</t>
  </si>
  <si>
    <t>2кг</t>
  </si>
  <si>
    <t>труба д 57</t>
  </si>
  <si>
    <t>3мп</t>
  </si>
  <si>
    <t>труба д 76</t>
  </si>
  <si>
    <t>2мп</t>
  </si>
  <si>
    <t>бочонок 15</t>
  </si>
  <si>
    <t>2шт</t>
  </si>
  <si>
    <t>вентиль д 15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</si>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</sst>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61">
        <v>12</v>
      </c>
      <c r="K2" s="5" t="s">
        <v>133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8"/>
      <c r="M24" s="32">
        <v>5940</v>
      </c>
    </row>
    <row r="25" spans="1:13" ht="12.75">
      <c r="A25" t="s">
        <v>105</v>
      </c>
      <c r="J25" s="20">
        <v>2</v>
      </c>
      <c r="K25" s="20" t="s">
        <v>138</v>
      </c>
      <c r="L25" s="48">
        <f>0.02*174.8</f>
        <v>3.4960000000000004</v>
      </c>
      <c r="M25" s="32">
        <f aca="true" t="shared" si="1" ref="M25:M38">L25*160.174*1.302*1.15</f>
        <v>838.4405415792002</v>
      </c>
    </row>
    <row r="26" spans="1:13" ht="12.75">
      <c r="A26" t="s">
        <v>106</v>
      </c>
      <c r="J26" s="20">
        <v>3</v>
      </c>
      <c r="K26" s="20" t="s">
        <v>139</v>
      </c>
      <c r="L26" s="48">
        <f>0.02*134.9</f>
        <v>2.698</v>
      </c>
      <c r="M26" s="32">
        <f t="shared" si="1"/>
        <v>647.0573744796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 t="s">
        <v>140</v>
      </c>
      <c r="L27" s="25">
        <f>2*4.46</f>
        <v>8.92</v>
      </c>
      <c r="M27" s="32">
        <f t="shared" si="1"/>
        <v>2139.2704893839996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15.114</v>
      </c>
      <c r="M39" s="33">
        <f>SUM(M24:M38)</f>
        <v>9564.7684054428</v>
      </c>
    </row>
    <row r="40" spans="1:11" ht="12.75">
      <c r="A40" s="2" t="s">
        <v>6</v>
      </c>
      <c r="F40" s="11">
        <v>59947.12</v>
      </c>
      <c r="K40" s="1" t="s">
        <v>61</v>
      </c>
    </row>
    <row r="41" spans="1:13" ht="12.75">
      <c r="A41" t="s">
        <v>7</v>
      </c>
      <c r="F41" s="5">
        <v>56125.63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0.9362523170420863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250+105</f>
        <v>355</v>
      </c>
      <c r="J43" s="20">
        <v>1</v>
      </c>
      <c r="K43" s="20" t="s">
        <v>141</v>
      </c>
      <c r="L43" s="25" t="s">
        <v>142</v>
      </c>
      <c r="M43" s="25">
        <f>2*406.92</f>
        <v>813.84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56480.63</v>
      </c>
      <c r="J44" s="20">
        <v>2</v>
      </c>
      <c r="K44" s="20" t="s">
        <v>143</v>
      </c>
      <c r="L44" s="25" t="s">
        <v>144</v>
      </c>
      <c r="M44" s="25">
        <f>3*58.39</f>
        <v>175.17000000000002</v>
      </c>
    </row>
    <row r="45" spans="10:13" ht="12.75">
      <c r="J45" s="20">
        <v>3</v>
      </c>
      <c r="K45" s="20" t="s">
        <v>145</v>
      </c>
      <c r="L45" s="25" t="s">
        <v>146</v>
      </c>
      <c r="M45" s="25">
        <f>2*59.58</f>
        <v>119.16</v>
      </c>
    </row>
    <row r="46" spans="2:13" ht="12.75">
      <c r="B46" s="1" t="s">
        <v>10</v>
      </c>
      <c r="C46" s="1"/>
      <c r="J46" s="20">
        <v>4</v>
      </c>
      <c r="K46" s="20" t="s">
        <v>147</v>
      </c>
      <c r="L46" s="25" t="s">
        <v>148</v>
      </c>
      <c r="M46" s="25">
        <f>2*11.56</f>
        <v>23.12</v>
      </c>
    </row>
    <row r="47" spans="10:13" ht="12.75">
      <c r="J47" s="20">
        <v>5</v>
      </c>
      <c r="K47" s="20" t="s">
        <v>149</v>
      </c>
      <c r="L47" s="25" t="s">
        <v>148</v>
      </c>
      <c r="M47" s="25">
        <f>2*356.61</f>
        <v>713.22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150</v>
      </c>
      <c r="L48" s="25"/>
      <c r="M48" s="25">
        <f>0.1*E33</f>
        <v>201.74</v>
      </c>
    </row>
    <row r="49" spans="1:13" ht="12.75">
      <c r="A49" t="s">
        <v>12</v>
      </c>
      <c r="F49" s="11">
        <f>(3931)*1.302</f>
        <v>5118.162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(1575)*1.302</f>
        <v>2050.65</v>
      </c>
      <c r="J50" s="20">
        <v>8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0.81</v>
      </c>
      <c r="F51" s="58">
        <f>E33*E51</f>
        <v>1634.0940000000003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8802.906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3">
        <f>SUM(M43:M52)</f>
        <v>2046.25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5"/>
      <c r="K54" s="45"/>
      <c r="L54" s="46"/>
      <c r="M54" s="47"/>
    </row>
    <row r="55" spans="1:6" ht="12.75">
      <c r="A55" t="s">
        <v>78</v>
      </c>
      <c r="B55">
        <v>31.1</v>
      </c>
      <c r="C55" t="s">
        <v>13</v>
      </c>
      <c r="D55" s="5">
        <v>0.5</v>
      </c>
      <c r="E55" t="s">
        <v>14</v>
      </c>
      <c r="F55" s="11">
        <f>B55*D55</f>
        <v>15.55</v>
      </c>
    </row>
    <row r="56" spans="1:6" ht="12.75">
      <c r="A56" s="4" t="s">
        <v>16</v>
      </c>
      <c r="B56" s="10"/>
      <c r="C56" s="10"/>
      <c r="F56" s="31">
        <f>SUM(F54:F55)</f>
        <v>15.55</v>
      </c>
    </row>
    <row r="57" spans="1:2" ht="12.75">
      <c r="A57" s="4" t="s">
        <v>17</v>
      </c>
      <c r="B57" s="4"/>
    </row>
    <row r="58" spans="1:6" ht="12.75">
      <c r="A58" t="s">
        <v>18</v>
      </c>
      <c r="C58" s="49">
        <v>599363</v>
      </c>
      <c r="D58">
        <v>222535.4</v>
      </c>
      <c r="E58">
        <v>2017.4</v>
      </c>
      <c r="F58" s="34">
        <f>C58/D58*E58</f>
        <v>5433.539635491702</v>
      </c>
    </row>
    <row r="59" spans="1:6" ht="12.75">
      <c r="A59" t="s">
        <v>19</v>
      </c>
      <c r="F59" s="34">
        <f>M20</f>
        <v>329.5035458400001</v>
      </c>
    </row>
    <row r="60" spans="1:6" ht="12.75">
      <c r="A60" t="s">
        <v>20</v>
      </c>
      <c r="F60" s="11">
        <f>M39</f>
        <v>9564.7684054428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21</v>
      </c>
      <c r="F62" s="11">
        <f>M53</f>
        <v>2046.25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0.48</v>
      </c>
      <c r="E65" t="s">
        <v>14</v>
      </c>
      <c r="F65" s="11">
        <f>B65*D65</f>
        <v>968.352</v>
      </c>
    </row>
    <row r="66" spans="1:6" ht="12.75">
      <c r="A66" s="49" t="s">
        <v>74</v>
      </c>
      <c r="B66" s="49"/>
      <c r="C66" s="49"/>
      <c r="D66" s="58"/>
      <c r="E66" s="49"/>
      <c r="F66" s="58">
        <v>0</v>
      </c>
    </row>
    <row r="67" spans="1:6" ht="12.75">
      <c r="A67" s="49" t="s">
        <v>84</v>
      </c>
      <c r="B67" s="49"/>
      <c r="C67" s="49"/>
      <c r="D67" s="58">
        <v>0.68</v>
      </c>
      <c r="E67" s="49"/>
      <c r="F67" s="58">
        <f>D67*E33</f>
        <v>1371.832</v>
      </c>
    </row>
    <row r="68" spans="1:9" ht="12.75">
      <c r="A68" s="4" t="s">
        <v>24</v>
      </c>
      <c r="B68" s="10"/>
      <c r="C68" s="10"/>
      <c r="F68" s="31">
        <f>SUM(F58:F67)</f>
        <v>20495.4455867745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</v>
      </c>
      <c r="E70" t="s">
        <v>14</v>
      </c>
      <c r="F70" s="11">
        <f>B70*D70</f>
        <v>806.96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5.17</v>
      </c>
      <c r="E73" t="s">
        <v>14</v>
      </c>
      <c r="F73" s="11">
        <f>B73*D73</f>
        <v>10429.958</v>
      </c>
    </row>
    <row r="74" spans="1:6" ht="12.75">
      <c r="A74" s="4" t="s">
        <v>28</v>
      </c>
      <c r="F74" s="31">
        <f>F70+F73</f>
        <v>11236.918000000001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5.3</v>
      </c>
      <c r="E77" t="s">
        <v>14</v>
      </c>
      <c r="F77" s="11">
        <f>B77*D77</f>
        <v>10692.22</v>
      </c>
    </row>
    <row r="78" spans="1:6" ht="12.75">
      <c r="A78" s="4" t="s">
        <v>31</v>
      </c>
      <c r="F78" s="31">
        <f>SUM(F77)</f>
        <v>10692.22</v>
      </c>
    </row>
    <row r="79" spans="1:6" ht="12.75">
      <c r="A79" s="59" t="s">
        <v>77</v>
      </c>
      <c r="B79" s="49"/>
      <c r="C79" s="49"/>
      <c r="D79" s="57">
        <v>2.12</v>
      </c>
      <c r="E79" s="49"/>
      <c r="F79" s="60">
        <f>D79*E33</f>
        <v>4276.888000000001</v>
      </c>
    </row>
    <row r="80" spans="1:8" ht="12.75">
      <c r="A80" s="1" t="s">
        <v>32</v>
      </c>
      <c r="B80" s="1"/>
      <c r="F80" s="31">
        <f>F52+F56+F68+F74+F78+F79</f>
        <v>55519.927586774495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3220.1558000329205</v>
      </c>
    </row>
    <row r="82" spans="1:6" ht="12.75">
      <c r="A82" s="1"/>
      <c r="B82" s="35" t="s">
        <v>128</v>
      </c>
      <c r="C82" s="35"/>
      <c r="D82" s="1"/>
      <c r="E82" s="54"/>
      <c r="F82" s="55">
        <f>955.86+1041.78</f>
        <v>1997.6399999999999</v>
      </c>
    </row>
    <row r="83" spans="1:6" ht="12.75">
      <c r="A83" s="1"/>
      <c r="B83" s="35" t="s">
        <v>129</v>
      </c>
      <c r="C83" s="35"/>
      <c r="D83" s="1"/>
      <c r="E83" s="54"/>
      <c r="F83" s="55">
        <f>2*141.39</f>
        <v>282.78</v>
      </c>
    </row>
    <row r="84" spans="1:6" ht="12.75">
      <c r="A84" s="1"/>
      <c r="B84" s="35" t="s">
        <v>130</v>
      </c>
      <c r="C84" s="35"/>
      <c r="D84" s="1"/>
      <c r="E84" s="54"/>
      <c r="F84" s="55">
        <v>0</v>
      </c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61020.50338680741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45231</v>
      </c>
      <c r="C87" s="39">
        <v>46340</v>
      </c>
      <c r="D87" s="41">
        <f>F44</f>
        <v>56480.63</v>
      </c>
      <c r="E87" s="41">
        <f>F85</f>
        <v>61020.50338680741</v>
      </c>
      <c r="F87" s="42">
        <f>C87+D87-E87</f>
        <v>41800.126613192595</v>
      </c>
    </row>
    <row r="89" spans="1:6" ht="13.5" thickBot="1">
      <c r="A89" t="s">
        <v>112</v>
      </c>
      <c r="C89" s="51" t="s">
        <v>134</v>
      </c>
      <c r="D89" s="8" t="s">
        <v>113</v>
      </c>
      <c r="E89" s="51">
        <v>44926</v>
      </c>
      <c r="F89" t="s">
        <v>114</v>
      </c>
    </row>
    <row r="90" spans="1:7" ht="13.5" thickBot="1">
      <c r="A90" t="s">
        <v>115</v>
      </c>
      <c r="F90" s="52">
        <f>E87</f>
        <v>61020.50338680741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2023-03-21T06:58:36Z</dcterms:modified>
  <cp:category/>
  <cp:version/>
  <cp:contentType/>
  <cp:contentStatus/>
</cp:coreProperties>
</file>