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<sst xmlns="http://schemas.openxmlformats.org/spreadsheetml/2006/main" count="163" uniqueCount="140">
  <si>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</si>
  <si>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</si>
  <si>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</si>
  <si>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</si>
  <si>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</si>
  <si>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</si>
  <si>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</si>
  <si>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</si>
  <si>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</si>
  <si>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</si>
  <si>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</si>
  <si>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</si>
  <si>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</si>
  <si>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</si>
  <si>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</si>
  <si>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</si>
  <si>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</si>
  <si>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</si>
  <si>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</si>
  <si>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</si>
  <si>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</si>
  <si>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</si>
  <si>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</si>
  <si>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</si>
  <si>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</si>
  <si>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</si>
  <si>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</si>
  <si>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</si>
  <si>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</si>
  <si>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</si>
  <si>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</si>
  <si>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</si>
  <si>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</si>
  <si>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</si>
  <si>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</si>
  <si>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</si>
  <si>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</si>
  <si>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</si>
  <si>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</si>
  <si>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</si>
  <si>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</si>
  <si>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</si>
  <si>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</si>
  <si>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</si>
  <si>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</si>
  <si>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</si>
  <si>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</si>
  <si>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</si>
  <si>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</si>
  <si>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</si>
  <si>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</si>
  <si>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</si>
  <si>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</si>
  <si>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</si>
  <si>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</si>
  <si>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</si>
  <si>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</si>
  <si>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</si>
  <si>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</si>
  <si>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</si>
  <si>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</si>
  <si>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</si>
  <si>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</si>
  <si>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</si>
  <si>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</si>
  <si>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</si>
  <si>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</si>
  <si>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</si>
  <si>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</si>
  <si>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</si>
  <si>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</si>
  <si>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</si>
  <si>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</si>
  <si>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</si>
  <si>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</si>
  <si>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</si>
  <si>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</si>
  <si>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</si>
  <si>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</si>
  <si>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</si>
  <si>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</si>
  <si>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</si>
  <si>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</si>
  <si>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</si>
  <si>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</si>
  <si>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</si>
  <si>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</si>
  <si>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</si>
  <si>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</si>
  <si>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</si>
  <si>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</si>
  <si>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</si>
  <si>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</si>
  <si>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</si>
  <si>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</si>
  <si>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</si>
  <si>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</si>
  <si>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</si>
  <si>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</si>
  <si>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</si>
  <si>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</si>
  <si>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</si>
  <si>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</si>
  <si>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</si>
  <si>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</si>
  <si>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</si>
  <si>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</si>
  <si>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</si>
  <si>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</si>
  <si>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</si>
  <si>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</si>
  <si>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</si>
  <si>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</si>
  <si>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</si>
  <si>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</si>
  <si>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</si>
  <si>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</si>
  <si>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</si>
  <si>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</si>
  <si>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</si>
  <si>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</si>
  <si>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</si>
  <si>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</si>
  <si>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</si>
  <si>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</si>
  <si>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</si>
  <si>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</si>
  <si>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12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</si>
  <si>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</si>
  <si>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</si>
  <si>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</si>
  <si>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</si>
  <si>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</si>
  <si>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за   ноябрь-декабрь  2022 г.</t>
  </si>
  <si>
    <t>01.11.2022г.</t>
  </si>
  <si>
    <t>ост.на 01.01</t>
  </si>
  <si>
    <t>декабря</t>
  </si>
  <si>
    <t>Спец.техника</t>
  </si>
  <si>
    <t>2ч.</t>
  </si>
  <si>
    <t>работы по договору (очистка от снега и наледи)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</si>
</sst>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20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8" borderId="0" xfId="0" applyFill="1" applyAlignment="1">
      <alignment/>
    </xf>
    <xf numFmtId="2" fontId="0" fillId="8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D87" sqref="D87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753906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40">
        <v>11</v>
      </c>
      <c r="E2" s="60">
        <v>12</v>
      </c>
      <c r="K2" s="5" t="s">
        <v>133</v>
      </c>
    </row>
    <row r="3" spans="1:13" ht="12.75">
      <c r="A3" t="s">
        <v>87</v>
      </c>
      <c r="J3" s="13" t="s">
        <v>37</v>
      </c>
      <c r="K3" s="51" t="s">
        <v>62</v>
      </c>
      <c r="L3" s="21" t="s">
        <v>40</v>
      </c>
      <c r="M3" s="21" t="s">
        <v>43</v>
      </c>
    </row>
    <row r="4" spans="1:13" ht="12.75">
      <c r="A4" t="s">
        <v>88</v>
      </c>
      <c r="J4" s="14" t="s">
        <v>38</v>
      </c>
      <c r="K4" s="20" t="s">
        <v>39</v>
      </c>
      <c r="L4" s="20" t="s">
        <v>41</v>
      </c>
      <c r="M4" s="20" t="s">
        <v>44</v>
      </c>
    </row>
    <row r="5" spans="5:13" ht="12.75">
      <c r="E5" s="40">
        <v>31</v>
      </c>
      <c r="F5" s="40" t="s">
        <v>136</v>
      </c>
      <c r="G5" s="40" t="s">
        <v>132</v>
      </c>
      <c r="J5" s="14"/>
      <c r="K5" s="14"/>
      <c r="L5" s="20" t="s">
        <v>42</v>
      </c>
      <c r="M5" s="20"/>
    </row>
    <row r="6" spans="1:13" ht="12.75">
      <c r="A6" t="s">
        <v>89</v>
      </c>
      <c r="J6" s="19">
        <v>1</v>
      </c>
      <c r="K6" s="19" t="s">
        <v>78</v>
      </c>
      <c r="L6" s="24">
        <v>0</v>
      </c>
      <c r="M6" s="48">
        <f>L6*160.174*1.302</f>
        <v>0</v>
      </c>
    </row>
    <row r="7" spans="2:13" ht="12.75">
      <c r="B7" t="s">
        <v>90</v>
      </c>
      <c r="C7" s="1" t="s">
        <v>91</v>
      </c>
      <c r="D7" s="40" t="s">
        <v>127</v>
      </c>
      <c r="J7" s="13">
        <v>2</v>
      </c>
      <c r="K7" s="13" t="s">
        <v>45</v>
      </c>
      <c r="L7" s="13"/>
      <c r="M7" s="48">
        <f aca="true" t="shared" si="0" ref="M7:M19">L7*160.174*1.302</f>
        <v>0</v>
      </c>
    </row>
    <row r="8" spans="10:13" ht="12.75">
      <c r="J8" s="14"/>
      <c r="K8" s="14" t="s">
        <v>46</v>
      </c>
      <c r="L8" s="20"/>
      <c r="M8" s="48">
        <f t="shared" si="0"/>
        <v>0</v>
      </c>
    </row>
    <row r="9" spans="1:13" ht="12.75">
      <c r="A9" t="s">
        <v>92</v>
      </c>
      <c r="J9" s="15"/>
      <c r="K9" s="15" t="s">
        <v>47</v>
      </c>
      <c r="L9" s="22"/>
      <c r="M9" s="48">
        <f t="shared" si="0"/>
        <v>0</v>
      </c>
    </row>
    <row r="10" spans="5:13" ht="12.75">
      <c r="E10" t="s">
        <v>93</v>
      </c>
      <c r="J10" s="14">
        <v>3</v>
      </c>
      <c r="K10" s="23" t="s">
        <v>48</v>
      </c>
      <c r="L10" s="20"/>
      <c r="M10" s="48">
        <f t="shared" si="0"/>
        <v>0</v>
      </c>
    </row>
    <row r="11" spans="5:13" ht="12.75">
      <c r="E11" t="s">
        <v>94</v>
      </c>
      <c r="J11" s="15"/>
      <c r="K11" s="17" t="s">
        <v>50</v>
      </c>
      <c r="L11" s="22"/>
      <c r="M11" s="48">
        <f t="shared" si="0"/>
        <v>0</v>
      </c>
    </row>
    <row r="12" spans="5:13" ht="12.75">
      <c r="E12" t="s">
        <v>95</v>
      </c>
      <c r="J12" s="13">
        <v>4</v>
      </c>
      <c r="K12" s="16" t="s">
        <v>49</v>
      </c>
      <c r="L12" s="21"/>
      <c r="M12" s="48">
        <f t="shared" si="0"/>
        <v>0</v>
      </c>
    </row>
    <row r="13" spans="5:13" ht="12.75">
      <c r="E13" t="s">
        <v>96</v>
      </c>
      <c r="J13" s="15"/>
      <c r="K13" s="17" t="s">
        <v>81</v>
      </c>
      <c r="L13" s="22"/>
      <c r="M13" s="48">
        <f t="shared" si="0"/>
        <v>0</v>
      </c>
    </row>
    <row r="14" spans="1:13" ht="12.75">
      <c r="A14" t="s">
        <v>97</v>
      </c>
      <c r="J14" s="19">
        <v>5</v>
      </c>
      <c r="K14" s="18" t="s">
        <v>51</v>
      </c>
      <c r="L14" s="24">
        <v>0</v>
      </c>
      <c r="M14" s="48">
        <f t="shared" si="0"/>
        <v>0</v>
      </c>
    </row>
    <row r="15" spans="1:13" ht="12.75">
      <c r="A15" t="s">
        <v>98</v>
      </c>
      <c r="J15" s="13">
        <v>6</v>
      </c>
      <c r="K15" s="16" t="s">
        <v>52</v>
      </c>
      <c r="L15" s="21"/>
      <c r="M15" s="48">
        <f t="shared" si="0"/>
        <v>0</v>
      </c>
    </row>
    <row r="16" spans="5:13" ht="12.75">
      <c r="E16" t="s">
        <v>99</v>
      </c>
      <c r="J16" s="14" t="s">
        <v>53</v>
      </c>
      <c r="K16" s="25" t="s">
        <v>54</v>
      </c>
      <c r="L16" s="20"/>
      <c r="M16" s="48">
        <f t="shared" si="0"/>
        <v>0</v>
      </c>
    </row>
    <row r="17" spans="5:13" ht="12.75">
      <c r="E17" t="s">
        <v>100</v>
      </c>
      <c r="J17" s="14" t="s">
        <v>55</v>
      </c>
      <c r="K17" s="25" t="s">
        <v>83</v>
      </c>
      <c r="L17" s="20">
        <v>0</v>
      </c>
      <c r="M17" s="48">
        <f t="shared" si="0"/>
        <v>0</v>
      </c>
    </row>
    <row r="18" spans="5:13" ht="12.75">
      <c r="E18" t="s">
        <v>101</v>
      </c>
      <c r="J18" s="14" t="s">
        <v>57</v>
      </c>
      <c r="K18" s="25" t="s">
        <v>56</v>
      </c>
      <c r="L18" s="20"/>
      <c r="M18" s="48">
        <f t="shared" si="0"/>
        <v>0</v>
      </c>
    </row>
    <row r="19" spans="1:13" ht="12.75">
      <c r="A19" t="s">
        <v>102</v>
      </c>
      <c r="J19" s="15" t="s">
        <v>82</v>
      </c>
      <c r="K19" s="17" t="s">
        <v>58</v>
      </c>
      <c r="L19" s="22"/>
      <c r="M19" s="48">
        <f t="shared" si="0"/>
        <v>0</v>
      </c>
    </row>
    <row r="20" spans="1:13" ht="12.75">
      <c r="A20" t="s">
        <v>103</v>
      </c>
      <c r="J20" s="19"/>
      <c r="K20" s="26" t="s">
        <v>59</v>
      </c>
      <c r="L20" s="27">
        <f>SUM(L6:L19)</f>
        <v>0</v>
      </c>
      <c r="M20" s="32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1" t="s">
        <v>37</v>
      </c>
      <c r="K22" s="13"/>
      <c r="L22" s="21" t="s">
        <v>40</v>
      </c>
      <c r="M22" s="21" t="s">
        <v>43</v>
      </c>
    </row>
    <row r="23" spans="1:13" ht="12.75">
      <c r="A23" t="s">
        <v>105</v>
      </c>
      <c r="J23" s="22" t="s">
        <v>38</v>
      </c>
      <c r="K23" s="22" t="s">
        <v>39</v>
      </c>
      <c r="L23" s="22" t="s">
        <v>61</v>
      </c>
      <c r="M23" s="22" t="s">
        <v>44</v>
      </c>
    </row>
    <row r="24" spans="1:13" ht="12.75">
      <c r="A24" t="s">
        <v>106</v>
      </c>
      <c r="J24" s="22">
        <v>1</v>
      </c>
      <c r="K24" s="41" t="s">
        <v>139</v>
      </c>
      <c r="L24" s="22"/>
      <c r="M24" s="31">
        <v>6652</v>
      </c>
    </row>
    <row r="25" spans="1:13" ht="12.75">
      <c r="A25" t="s">
        <v>107</v>
      </c>
      <c r="J25" s="22">
        <v>2</v>
      </c>
      <c r="K25" s="41"/>
      <c r="L25" s="22"/>
      <c r="M25" s="31">
        <f aca="true" t="shared" si="1" ref="M25:M33">L25*160.174*1.302*1.15</f>
        <v>0</v>
      </c>
    </row>
    <row r="26" spans="1:13" ht="12.75">
      <c r="A26" t="s">
        <v>108</v>
      </c>
      <c r="J26" s="22">
        <v>3</v>
      </c>
      <c r="K26" s="41"/>
      <c r="L26" s="22"/>
      <c r="M26" s="31">
        <f t="shared" si="1"/>
        <v>0</v>
      </c>
    </row>
    <row r="27" spans="1:13" ht="12.75">
      <c r="A27" s="49" t="s">
        <v>109</v>
      </c>
      <c r="B27" s="49"/>
      <c r="C27" s="49"/>
      <c r="D27" s="49"/>
      <c r="E27" s="49"/>
      <c r="F27" s="49"/>
      <c r="G27" s="49"/>
      <c r="J27" s="22">
        <v>4</v>
      </c>
      <c r="K27" s="41"/>
      <c r="L27" s="22"/>
      <c r="M27" s="31">
        <f t="shared" si="1"/>
        <v>0</v>
      </c>
    </row>
    <row r="28" spans="1:13" ht="12.75">
      <c r="A28" t="s">
        <v>110</v>
      </c>
      <c r="B28" s="1"/>
      <c r="C28" s="1"/>
      <c r="D28" s="1"/>
      <c r="J28" s="22">
        <v>5</v>
      </c>
      <c r="K28" s="41"/>
      <c r="L28" s="22"/>
      <c r="M28" s="31">
        <f t="shared" si="1"/>
        <v>0</v>
      </c>
    </row>
    <row r="29" spans="1:13" ht="12.75">
      <c r="A29" t="s">
        <v>111</v>
      </c>
      <c r="B29" s="1"/>
      <c r="C29" s="40"/>
      <c r="D29" s="40"/>
      <c r="J29" s="22">
        <v>6</v>
      </c>
      <c r="K29" s="41"/>
      <c r="L29" s="22"/>
      <c r="M29" s="31">
        <f t="shared" si="1"/>
        <v>0</v>
      </c>
    </row>
    <row r="30" spans="10:13" ht="12.75">
      <c r="J30" s="22"/>
      <c r="K30" s="41"/>
      <c r="L30" s="22"/>
      <c r="M30" s="31">
        <f t="shared" si="1"/>
        <v>0</v>
      </c>
    </row>
    <row r="31" spans="2:13" ht="12.75">
      <c r="B31" t="s">
        <v>0</v>
      </c>
      <c r="J31" s="22"/>
      <c r="K31" s="41"/>
      <c r="L31" s="22"/>
      <c r="M31" s="31">
        <f t="shared" si="1"/>
        <v>0</v>
      </c>
    </row>
    <row r="32" spans="10:13" ht="12.75">
      <c r="J32" s="22"/>
      <c r="K32" s="41"/>
      <c r="L32" s="22"/>
      <c r="M32" s="31">
        <f t="shared" si="1"/>
        <v>0</v>
      </c>
    </row>
    <row r="33" spans="1:13" ht="12.75">
      <c r="A33" t="s">
        <v>1</v>
      </c>
      <c r="E33">
        <v>393.9</v>
      </c>
      <c r="F33" t="s">
        <v>67</v>
      </c>
      <c r="J33" s="19"/>
      <c r="K33" s="42"/>
      <c r="L33" s="24"/>
      <c r="M33" s="31">
        <f t="shared" si="1"/>
        <v>0</v>
      </c>
    </row>
    <row r="34" spans="1:13" ht="12.75">
      <c r="A34" t="s">
        <v>2</v>
      </c>
      <c r="E34">
        <v>0</v>
      </c>
      <c r="F34" t="s">
        <v>67</v>
      </c>
      <c r="J34" s="19"/>
      <c r="K34" s="28" t="s">
        <v>59</v>
      </c>
      <c r="L34" s="27">
        <f>SUM(L33:L33)</f>
        <v>0</v>
      </c>
      <c r="M34" s="32">
        <f>SUM(M24:M33)</f>
        <v>6652</v>
      </c>
    </row>
    <row r="35" spans="1:11" ht="12.75">
      <c r="A35" t="s">
        <v>3</v>
      </c>
      <c r="K35" s="1" t="s">
        <v>63</v>
      </c>
    </row>
    <row r="36" spans="1:13" ht="12.75">
      <c r="A36" t="s">
        <v>4</v>
      </c>
      <c r="E36">
        <v>28</v>
      </c>
      <c r="F36" t="s">
        <v>67</v>
      </c>
      <c r="J36" s="21" t="s">
        <v>37</v>
      </c>
      <c r="K36" s="21"/>
      <c r="L36" s="21" t="s">
        <v>64</v>
      </c>
      <c r="M36" s="21" t="s">
        <v>43</v>
      </c>
    </row>
    <row r="37" spans="10:13" ht="12.75">
      <c r="J37" s="22" t="s">
        <v>38</v>
      </c>
      <c r="K37" s="22" t="s">
        <v>39</v>
      </c>
      <c r="L37" s="22"/>
      <c r="M37" s="22" t="s">
        <v>65</v>
      </c>
    </row>
    <row r="38" spans="2:13" ht="12.75">
      <c r="B38" s="1" t="s">
        <v>5</v>
      </c>
      <c r="C38" s="1"/>
      <c r="J38" s="22">
        <v>1</v>
      </c>
      <c r="K38" s="41" t="s">
        <v>137</v>
      </c>
      <c r="L38" s="22" t="s">
        <v>138</v>
      </c>
      <c r="M38" s="22">
        <f>2*1700</f>
        <v>3400</v>
      </c>
    </row>
    <row r="39" spans="10:13" ht="12.75">
      <c r="J39" s="22">
        <v>2</v>
      </c>
      <c r="K39" s="41"/>
      <c r="L39" s="22"/>
      <c r="M39" s="22"/>
    </row>
    <row r="40" spans="1:13" ht="12.75">
      <c r="A40" s="2" t="s">
        <v>6</v>
      </c>
      <c r="F40" s="10">
        <v>11730.53</v>
      </c>
      <c r="J40" s="22">
        <v>3</v>
      </c>
      <c r="K40" s="41"/>
      <c r="L40" s="22"/>
      <c r="M40" s="22"/>
    </row>
    <row r="41" spans="1:13" ht="12.75">
      <c r="A41" t="s">
        <v>7</v>
      </c>
      <c r="F41" s="5">
        <v>8830.11</v>
      </c>
      <c r="J41" s="22">
        <v>4</v>
      </c>
      <c r="K41" s="41"/>
      <c r="L41" s="22"/>
      <c r="M41" s="22"/>
    </row>
    <row r="42" spans="2:13" ht="12.75">
      <c r="B42" t="s">
        <v>8</v>
      </c>
      <c r="F42" s="8">
        <f>F41/F40</f>
        <v>0.7527460396077585</v>
      </c>
      <c r="J42" s="22">
        <v>5</v>
      </c>
      <c r="K42" s="41"/>
      <c r="L42" s="22"/>
      <c r="M42" s="22"/>
    </row>
    <row r="43" spans="1:13" ht="12.75">
      <c r="A43" t="s">
        <v>9</v>
      </c>
      <c r="F43" s="5">
        <v>0</v>
      </c>
      <c r="J43" s="22">
        <v>6</v>
      </c>
      <c r="K43" s="41"/>
      <c r="L43" s="22"/>
      <c r="M43" s="22"/>
    </row>
    <row r="44" spans="1:13" ht="12.75">
      <c r="A44" s="3" t="s">
        <v>10</v>
      </c>
      <c r="B44" s="3"/>
      <c r="C44" s="3"/>
      <c r="D44" s="3"/>
      <c r="E44" s="1"/>
      <c r="F44" s="30">
        <f>F41+F43</f>
        <v>8830.11</v>
      </c>
      <c r="J44" s="22">
        <v>7</v>
      </c>
      <c r="K44" s="41"/>
      <c r="L44" s="22"/>
      <c r="M44" s="22"/>
    </row>
    <row r="45" spans="10:13" ht="12.75">
      <c r="J45" s="22">
        <v>8</v>
      </c>
      <c r="K45" s="41"/>
      <c r="L45" s="22"/>
      <c r="M45" s="22"/>
    </row>
    <row r="46" spans="2:13" ht="12.75">
      <c r="B46" s="1" t="s">
        <v>11</v>
      </c>
      <c r="C46" s="1"/>
      <c r="J46" s="22">
        <v>9</v>
      </c>
      <c r="K46" s="41"/>
      <c r="L46" s="22"/>
      <c r="M46" s="22"/>
    </row>
    <row r="47" spans="10:13" ht="12.75">
      <c r="J47" s="22">
        <v>10</v>
      </c>
      <c r="K47" s="41"/>
      <c r="L47" s="22"/>
      <c r="M47" s="22"/>
    </row>
    <row r="48" spans="1:13" ht="12.75">
      <c r="A48" s="4" t="s">
        <v>12</v>
      </c>
      <c r="B48" s="4"/>
      <c r="C48" s="4"/>
      <c r="D48" s="4"/>
      <c r="E48" s="4"/>
      <c r="F48" s="4"/>
      <c r="J48" s="22">
        <v>9</v>
      </c>
      <c r="K48" s="41"/>
      <c r="L48" s="22"/>
      <c r="M48" s="22"/>
    </row>
    <row r="49" spans="1:13" ht="12.75">
      <c r="A49" t="s">
        <v>13</v>
      </c>
      <c r="F49" s="10">
        <f>(E33*3.8)*2</f>
        <v>2993.64</v>
      </c>
      <c r="J49" s="19"/>
      <c r="K49" s="42"/>
      <c r="L49" s="24"/>
      <c r="M49" s="24"/>
    </row>
    <row r="50" spans="1:13" ht="12.75">
      <c r="A50" s="6" t="s">
        <v>16</v>
      </c>
      <c r="J50" s="19"/>
      <c r="K50" s="19"/>
      <c r="L50" s="29" t="s">
        <v>66</v>
      </c>
      <c r="M50" s="32">
        <f>SUM(M38:M49)</f>
        <v>3400</v>
      </c>
    </row>
    <row r="51" spans="1:6" ht="12.75">
      <c r="A51" s="56" t="s">
        <v>84</v>
      </c>
      <c r="B51" s="54"/>
      <c r="C51" s="54"/>
      <c r="D51" s="54"/>
      <c r="E51" s="57">
        <v>0.81</v>
      </c>
      <c r="F51" s="55">
        <f>E51*E33</f>
        <v>319.059</v>
      </c>
    </row>
    <row r="52" spans="1:6" ht="12.75">
      <c r="A52" s="4" t="s">
        <v>35</v>
      </c>
      <c r="F52" s="30">
        <f>F49+F50+F51</f>
        <v>3312.699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0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0.5</v>
      </c>
      <c r="E55" t="s">
        <v>15</v>
      </c>
      <c r="F55" s="5">
        <f>B55*D55</f>
        <v>0</v>
      </c>
    </row>
    <row r="56" spans="1:6" ht="12.75">
      <c r="A56" s="4" t="s">
        <v>18</v>
      </c>
      <c r="B56" s="9"/>
      <c r="C56" s="9"/>
      <c r="F56" s="30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>
        <v>599363</v>
      </c>
      <c r="D58">
        <v>222535.4</v>
      </c>
      <c r="E58">
        <v>393.9</v>
      </c>
      <c r="F58" s="33">
        <f>C58/D58*E58</f>
        <v>1060.9057511748692</v>
      </c>
    </row>
    <row r="59" spans="1:6" ht="12.75">
      <c r="A59" t="s">
        <v>21</v>
      </c>
      <c r="F59" s="33">
        <f>M20</f>
        <v>0</v>
      </c>
    </row>
    <row r="60" spans="1:6" ht="12.75">
      <c r="A60" t="s">
        <v>22</v>
      </c>
      <c r="F60" s="10">
        <f>M34</f>
        <v>6652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0">
        <f>M50</f>
        <v>3400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393.9</v>
      </c>
      <c r="C65" t="s">
        <v>14</v>
      </c>
      <c r="D65" s="10">
        <v>0.48</v>
      </c>
      <c r="E65" t="s">
        <v>15</v>
      </c>
      <c r="F65" s="10">
        <f>B65*D65</f>
        <v>189.07199999999997</v>
      </c>
    </row>
    <row r="66" spans="1:6" ht="12.75">
      <c r="A66" s="61" t="s">
        <v>76</v>
      </c>
      <c r="B66" s="61"/>
      <c r="C66" s="61"/>
      <c r="D66" s="62"/>
      <c r="E66" s="61"/>
      <c r="F66" s="62">
        <v>1185.3</v>
      </c>
    </row>
    <row r="67" spans="1:6" ht="12.75">
      <c r="A67" s="54" t="s">
        <v>85</v>
      </c>
      <c r="B67" s="54"/>
      <c r="C67" s="54"/>
      <c r="D67" s="55">
        <v>0.68</v>
      </c>
      <c r="E67" s="54"/>
      <c r="F67" s="55">
        <f>D67*E33</f>
        <v>267.852</v>
      </c>
    </row>
    <row r="68" spans="1:6" ht="12.75">
      <c r="A68" s="4" t="s">
        <v>26</v>
      </c>
      <c r="B68" s="9"/>
      <c r="C68" s="9"/>
      <c r="F68" s="30">
        <f>SUM(F58:F67)</f>
        <v>12755.129751174869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393.9</v>
      </c>
      <c r="C70" t="s">
        <v>67</v>
      </c>
      <c r="D70" s="5">
        <v>0.4</v>
      </c>
      <c r="E70" t="s">
        <v>15</v>
      </c>
      <c r="F70" s="10">
        <f>B70*D70</f>
        <v>157.56</v>
      </c>
    </row>
    <row r="71" ht="12.75">
      <c r="A71" t="s">
        <v>29</v>
      </c>
    </row>
    <row r="72" ht="12.75">
      <c r="A72" s="7" t="s">
        <v>74</v>
      </c>
    </row>
    <row r="73" spans="2:6" ht="12.75">
      <c r="B73">
        <v>393.9</v>
      </c>
      <c r="C73" t="s">
        <v>14</v>
      </c>
      <c r="D73" s="10">
        <v>5.17</v>
      </c>
      <c r="E73" t="s">
        <v>15</v>
      </c>
      <c r="F73" s="10">
        <f>B73*D73</f>
        <v>2036.463</v>
      </c>
    </row>
    <row r="74" spans="1:6" ht="12.75">
      <c r="A74" s="4" t="s">
        <v>30</v>
      </c>
      <c r="F74" s="30">
        <f>F70+F73</f>
        <v>2194.023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393.9</v>
      </c>
      <c r="C77" t="s">
        <v>14</v>
      </c>
      <c r="D77" s="10">
        <v>5.3</v>
      </c>
      <c r="E77" t="s">
        <v>15</v>
      </c>
      <c r="F77" s="10">
        <f>B77*D77</f>
        <v>2087.6699999999996</v>
      </c>
    </row>
    <row r="78" spans="1:6" ht="12.75">
      <c r="A78" s="4" t="s">
        <v>33</v>
      </c>
      <c r="F78" s="30">
        <f>SUM(F77)</f>
        <v>2087.6699999999996</v>
      </c>
    </row>
    <row r="79" spans="1:6" ht="12.75">
      <c r="A79" s="58" t="s">
        <v>79</v>
      </c>
      <c r="B79" s="54"/>
      <c r="C79" s="54"/>
      <c r="D79" s="57">
        <v>2.12</v>
      </c>
      <c r="E79" s="54"/>
      <c r="F79" s="59">
        <f>D79*E33</f>
        <v>835.068</v>
      </c>
    </row>
    <row r="80" spans="1:6" ht="12.75">
      <c r="A80" s="1" t="s">
        <v>34</v>
      </c>
      <c r="B80" s="1"/>
      <c r="F80" s="30">
        <f>F52+F56+F68+F74+F78+F79</f>
        <v>21184.589751174866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0">
        <f>F80*5.8%</f>
        <v>1228.7062055681422</v>
      </c>
      <c r="I81" s="7"/>
    </row>
    <row r="82" spans="1:9" ht="12.75">
      <c r="A82" s="1"/>
      <c r="B82" s="34" t="s">
        <v>129</v>
      </c>
      <c r="C82" s="34"/>
      <c r="D82" s="1"/>
      <c r="E82" s="52"/>
      <c r="F82" s="53">
        <f>186.9+203.7</f>
        <v>390.6</v>
      </c>
      <c r="I82" s="7"/>
    </row>
    <row r="83" spans="1:9" ht="12.75">
      <c r="A83" s="1"/>
      <c r="B83" s="34" t="s">
        <v>130</v>
      </c>
      <c r="C83" s="34"/>
      <c r="D83" s="1"/>
      <c r="E83" s="52"/>
      <c r="F83" s="53">
        <f>2*165.95</f>
        <v>331.9</v>
      </c>
      <c r="I83" s="7"/>
    </row>
    <row r="84" spans="1:9" ht="12.75">
      <c r="A84" s="1"/>
      <c r="B84" s="34" t="s">
        <v>131</v>
      </c>
      <c r="C84" s="34"/>
      <c r="D84" s="1"/>
      <c r="E84" s="52"/>
      <c r="F84" s="53">
        <v>0</v>
      </c>
      <c r="I84" s="7"/>
    </row>
    <row r="85" spans="1:6" ht="15">
      <c r="A85" s="11" t="s">
        <v>36</v>
      </c>
      <c r="B85" s="11"/>
      <c r="C85" s="45"/>
      <c r="D85" s="11"/>
      <c r="E85" s="11"/>
      <c r="F85" s="43">
        <f>F80+F81+F82+F83+F84</f>
        <v>23135.795956743008</v>
      </c>
    </row>
    <row r="86" spans="2:6" ht="13.5" thickBot="1">
      <c r="B86" s="35" t="s">
        <v>69</v>
      </c>
      <c r="C86" s="36" t="s">
        <v>70</v>
      </c>
      <c r="D86" s="21" t="s">
        <v>71</v>
      </c>
      <c r="E86" s="21" t="s">
        <v>72</v>
      </c>
      <c r="F86" s="39" t="s">
        <v>135</v>
      </c>
    </row>
    <row r="87" spans="1:6" ht="13.5" thickBot="1">
      <c r="A87" s="12"/>
      <c r="B87" s="37">
        <v>45231</v>
      </c>
      <c r="C87" s="38">
        <v>-196353</v>
      </c>
      <c r="D87" s="44">
        <f>F44</f>
        <v>8830.11</v>
      </c>
      <c r="E87" s="46">
        <f>F85</f>
        <v>23135.795956743008</v>
      </c>
      <c r="F87" s="47">
        <f>C87+D87-E87</f>
        <v>-210658.68595674302</v>
      </c>
    </row>
    <row r="89" spans="1:6" ht="13.5" thickBot="1">
      <c r="A89" t="s">
        <v>112</v>
      </c>
      <c r="C89" s="50" t="s">
        <v>134</v>
      </c>
      <c r="D89" s="40" t="s">
        <v>113</v>
      </c>
      <c r="E89" s="50">
        <v>44926</v>
      </c>
      <c r="F89" t="s">
        <v>114</v>
      </c>
    </row>
    <row r="90" spans="1:7" ht="13.5" thickBot="1">
      <c r="A90" t="s">
        <v>115</v>
      </c>
      <c r="F90" s="47">
        <f>E87</f>
        <v>23135.795956743008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2023-01-12T16:55:58Z</cp:lastPrinted>
  <dcterms:created xsi:type="dcterms:W3CDTF">2008-08-18T07:30:19Z</dcterms:created>
  <dcterms:modified xsi:type="dcterms:W3CDTF">2023-03-23T12:00:46Z</dcterms:modified>
  <cp:category/>
  <cp:version/>
  <cp:contentType/>
  <cp:contentStatus/>
</cp:coreProperties>
</file>