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<sst xmlns="http://schemas.openxmlformats.org/spreadsheetml/2006/main" count="200" uniqueCount="163">
  <si>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</si>
  <si>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</si>
  <si>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</si>
  <si>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</si>
  <si>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</si>
  <si>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</si>
  <si>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</si>
  <si>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</si>
  <si>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</si>
  <si>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</si>
  <si>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</si>
  <si>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</si>
  <si>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</si>
  <si>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</si>
  <si>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</si>
  <si>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</si>
  <si>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</si>
  <si>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</si>
  <si>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</si>
  <si>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</si>
  <si>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</si>
  <si>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</si>
  <si>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</si>
  <si>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</si>
  <si>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</si>
  <si>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</si>
  <si>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</si>
  <si>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</si>
  <si>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</si>
  <si>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</si>
  <si>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</si>
  <si>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</si>
  <si>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</si>
  <si>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</si>
  <si>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</si>
  <si>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</si>
  <si>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</si>
  <si>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</si>
  <si>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</si>
  <si>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</si>
  <si>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</si>
  <si>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</si>
  <si>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</si>
  <si>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</si>
  <si>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</si>
  <si>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</si>
  <si>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</si>
  <si>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</si>
  <si>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</si>
  <si>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</si>
  <si>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</si>
  <si>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</si>
  <si>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</si>
  <si>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</si>
  <si>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</si>
  <si>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</si>
  <si>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</si>
  <si>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</si>
  <si>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</si>
  <si>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</si>
  <si>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</si>
  <si>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</si>
  <si>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</si>
  <si>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</si>
  <si>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</si>
  <si>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</si>
  <si>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</si>
  <si>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</si>
  <si>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</si>
  <si>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</si>
  <si>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</si>
  <si>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</si>
  <si>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</si>
  <si>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</si>
  <si>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</si>
  <si>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</si>
  <si>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</si>
  <si>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</si>
  <si>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</si>
  <si>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</si>
  <si>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</si>
  <si>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</si>
  <si>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</si>
  <si>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</si>
  <si>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</si>
  <si>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</si>
  <si>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</si>
  <si>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</si>
  <si>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</si>
  <si>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</si>
  <si>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</si>
  <si>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</si>
  <si>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</si>
  <si>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</si>
  <si>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</si>
  <si>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</si>
  <si>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</si>
  <si>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</si>
  <si>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</si>
  <si>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</si>
  <si>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</si>
  <si>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</si>
  <si>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</si>
  <si>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</si>
  <si>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</si>
  <si>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</si>
  <si>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</si>
  <si>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</si>
  <si>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</si>
  <si>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</si>
  <si>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</si>
  <si>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</si>
  <si>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</si>
  <si>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</si>
  <si>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</si>
  <si>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</si>
  <si>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</si>
  <si>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</si>
  <si>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</si>
  <si>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</si>
  <si>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</si>
  <si>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</si>
  <si>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</si>
  <si>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</si>
  <si>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</si>
  <si>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</si>
  <si>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</si>
  <si>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</si>
  <si>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</si>
  <si>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</si>
  <si>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</si>
  <si>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мая</t>
  </si>
  <si>
    <t>за   май  2022 г.</t>
  </si>
  <si>
    <t>ост.на 01.06</t>
  </si>
  <si>
    <t>2022 г.</t>
  </si>
  <si>
    <t xml:space="preserve">смена труб д 110 (4мп) </t>
  </si>
  <si>
    <t xml:space="preserve">устр-во заглушки (1шт) </t>
  </si>
  <si>
    <t>труба д 110 1мп</t>
  </si>
  <si>
    <t>4шт</t>
  </si>
  <si>
    <t>отвод 110</t>
  </si>
  <si>
    <t>муфта 110</t>
  </si>
  <si>
    <t>1шт</t>
  </si>
  <si>
    <t>трапер 110</t>
  </si>
  <si>
    <t>2шт</t>
  </si>
  <si>
    <t xml:space="preserve">патрубок </t>
  </si>
  <si>
    <t xml:space="preserve">манжета </t>
  </si>
  <si>
    <t>трайник</t>
  </si>
  <si>
    <t>заглушка</t>
  </si>
  <si>
    <t xml:space="preserve">смена труб д 25 п.пр. (2мп) </t>
  </si>
  <si>
    <t>труба д 25</t>
  </si>
  <si>
    <t>2мп</t>
  </si>
  <si>
    <t>американка 25</t>
  </si>
  <si>
    <t>муфта 25</t>
  </si>
  <si>
    <t xml:space="preserve">смена труб д 25 п.пр. (4мп) </t>
  </si>
  <si>
    <t xml:space="preserve">труба д 25 </t>
  </si>
  <si>
    <t>4мп</t>
  </si>
  <si>
    <t>8шт</t>
  </si>
  <si>
    <t>уголок 25</t>
  </si>
  <si>
    <t>спил и разделка дерева, вывоз</t>
  </si>
  <si>
    <t>вышка</t>
  </si>
  <si>
    <t>1час</t>
  </si>
  <si>
    <t>смена ламп (1шт)</t>
  </si>
  <si>
    <t>лампа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</si>
</sst>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6">
      <selection activeCell="M58" sqref="M5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5</v>
      </c>
      <c r="K2" s="5" t="s">
        <v>132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134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6.23</v>
      </c>
      <c r="M20" s="33">
        <f>SUM(M6:M19)</f>
        <v>1299.2449940400002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>
        <v>5.88</v>
      </c>
      <c r="M24" s="49">
        <f aca="true" t="shared" si="1" ref="M24:M35">L24*160.174*1.302*1.15</f>
        <v>1410.191757576</v>
      </c>
    </row>
    <row r="25" spans="1:13" ht="12.75">
      <c r="A25" t="s">
        <v>105</v>
      </c>
      <c r="J25" s="20">
        <v>2</v>
      </c>
      <c r="K25" s="52" t="s">
        <v>136</v>
      </c>
      <c r="L25" s="44">
        <v>1.12</v>
      </c>
      <c r="M25" s="49">
        <f t="shared" si="1"/>
        <v>268.60795382400005</v>
      </c>
    </row>
    <row r="26" spans="1:13" ht="12.75">
      <c r="A26" t="s">
        <v>106</v>
      </c>
      <c r="J26" s="20">
        <v>3</v>
      </c>
      <c r="K26" s="52" t="s">
        <v>148</v>
      </c>
      <c r="L26" s="44">
        <f>2*1.843</f>
        <v>3.686</v>
      </c>
      <c r="M26" s="49">
        <f t="shared" si="1"/>
        <v>884.0079623172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 t="s">
        <v>153</v>
      </c>
      <c r="L27" s="50">
        <f>0.04*184.3</f>
        <v>7.372000000000001</v>
      </c>
      <c r="M27" s="49">
        <f t="shared" si="1"/>
        <v>1768.0159246344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158</v>
      </c>
      <c r="L28" s="25">
        <v>7.46</v>
      </c>
      <c r="M28" s="49">
        <f t="shared" si="1"/>
        <v>1789.120835292</v>
      </c>
    </row>
    <row r="29" spans="1:13" ht="12.75">
      <c r="A29" t="s">
        <v>109</v>
      </c>
      <c r="B29" s="1"/>
      <c r="C29" s="8"/>
      <c r="D29" s="8"/>
      <c r="J29" s="20">
        <v>6</v>
      </c>
      <c r="K29" s="52" t="s">
        <v>161</v>
      </c>
      <c r="L29" s="25">
        <v>0.07</v>
      </c>
      <c r="M29" s="49">
        <f t="shared" si="1"/>
        <v>16.787997114000003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52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/>
      <c r="K36" s="30" t="s">
        <v>58</v>
      </c>
      <c r="L36" s="28">
        <f>SUM(L24:L35)</f>
        <v>25.588</v>
      </c>
      <c r="M36" s="33">
        <f>SUM(M24:M35)</f>
        <v>6136.732430757601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49095.12</v>
      </c>
      <c r="J40" s="20">
        <v>1</v>
      </c>
      <c r="K40" s="20" t="s">
        <v>137</v>
      </c>
      <c r="L40" s="25" t="s">
        <v>138</v>
      </c>
      <c r="M40" s="51">
        <f>4*364.93</f>
        <v>1459.72</v>
      </c>
    </row>
    <row r="41" spans="1:13" ht="12.75">
      <c r="A41" t="s">
        <v>7</v>
      </c>
      <c r="F41" s="5">
        <v>44447.92</v>
      </c>
      <c r="J41" s="20">
        <v>2</v>
      </c>
      <c r="K41" s="20" t="s">
        <v>139</v>
      </c>
      <c r="L41" s="25" t="s">
        <v>138</v>
      </c>
      <c r="M41" s="25">
        <f>4*90</f>
        <v>360</v>
      </c>
    </row>
    <row r="42" spans="2:13" ht="12.75">
      <c r="B42" t="s">
        <v>8</v>
      </c>
      <c r="F42" s="9">
        <f>F41/F40</f>
        <v>0.9053429342875625</v>
      </c>
      <c r="J42" s="20">
        <v>3</v>
      </c>
      <c r="K42" s="20" t="s">
        <v>140</v>
      </c>
      <c r="L42" s="25" t="s">
        <v>141</v>
      </c>
      <c r="M42" s="44">
        <v>71</v>
      </c>
    </row>
    <row r="43" spans="1:13" ht="12.75">
      <c r="A43" t="s">
        <v>125</v>
      </c>
      <c r="F43" s="5">
        <f>250+400+250</f>
        <v>900</v>
      </c>
      <c r="J43" s="20">
        <v>4</v>
      </c>
      <c r="K43" s="20" t="s">
        <v>142</v>
      </c>
      <c r="L43" s="25" t="s">
        <v>143</v>
      </c>
      <c r="M43" s="25">
        <f>2*200.65</f>
        <v>401.3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45347.92</v>
      </c>
      <c r="J44" s="20">
        <v>5</v>
      </c>
      <c r="K44" s="20" t="s">
        <v>144</v>
      </c>
      <c r="L44" s="25" t="s">
        <v>141</v>
      </c>
      <c r="M44" s="44">
        <v>137.91</v>
      </c>
    </row>
    <row r="45" spans="10:13" ht="12.75">
      <c r="J45" s="20">
        <v>6</v>
      </c>
      <c r="K45" s="20" t="s">
        <v>145</v>
      </c>
      <c r="L45" s="25" t="s">
        <v>141</v>
      </c>
      <c r="M45" s="25">
        <v>43</v>
      </c>
    </row>
    <row r="46" spans="2:13" ht="12.75">
      <c r="B46" s="1" t="s">
        <v>10</v>
      </c>
      <c r="C46" s="1"/>
      <c r="J46" s="20">
        <v>7</v>
      </c>
      <c r="K46" s="20" t="s">
        <v>146</v>
      </c>
      <c r="L46" s="25" t="s">
        <v>141</v>
      </c>
      <c r="M46" s="25">
        <v>164.15</v>
      </c>
    </row>
    <row r="47" spans="10:13" ht="12.75">
      <c r="J47" s="20">
        <v>8</v>
      </c>
      <c r="K47" s="20" t="s">
        <v>147</v>
      </c>
      <c r="L47" s="25" t="s">
        <v>141</v>
      </c>
      <c r="M47" s="25">
        <v>32.21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149</v>
      </c>
      <c r="L48" s="25" t="s">
        <v>150</v>
      </c>
      <c r="M48" s="25">
        <f>2*145.4</f>
        <v>290.8</v>
      </c>
    </row>
    <row r="49" spans="1:13" ht="12.75">
      <c r="A49" t="s">
        <v>12</v>
      </c>
      <c r="F49" s="11">
        <f>(5815+6396)*1.302</f>
        <v>15898.722</v>
      </c>
      <c r="J49" s="20">
        <v>10</v>
      </c>
      <c r="K49" s="20" t="s">
        <v>151</v>
      </c>
      <c r="L49" s="25" t="s">
        <v>143</v>
      </c>
      <c r="M49" s="25">
        <f>2*135.87</f>
        <v>271.74</v>
      </c>
    </row>
    <row r="50" spans="1:13" ht="12.75">
      <c r="A50" s="6" t="s">
        <v>15</v>
      </c>
      <c r="F50" s="11">
        <f>(1745+1832)*1.302</f>
        <v>4657.254</v>
      </c>
      <c r="J50" s="20">
        <v>11</v>
      </c>
      <c r="K50" s="20" t="s">
        <v>152</v>
      </c>
      <c r="L50" s="25" t="s">
        <v>143</v>
      </c>
      <c r="M50" s="25">
        <f>2*78.66</f>
        <v>157.32</v>
      </c>
    </row>
    <row r="51" spans="1:13" ht="12.75">
      <c r="A51" s="60" t="s">
        <v>82</v>
      </c>
      <c r="B51" s="56"/>
      <c r="C51" s="56"/>
      <c r="D51" s="56"/>
      <c r="E51" s="61">
        <v>0</v>
      </c>
      <c r="F51" s="57">
        <f>E51*E33</f>
        <v>0</v>
      </c>
      <c r="J51" s="20">
        <v>12</v>
      </c>
      <c r="K51" s="20" t="s">
        <v>154</v>
      </c>
      <c r="L51" s="25" t="s">
        <v>155</v>
      </c>
      <c r="M51" s="25">
        <f>4*145.4</f>
        <v>581.6</v>
      </c>
    </row>
    <row r="52" spans="1:13" ht="12.75">
      <c r="A52" s="4" t="s">
        <v>34</v>
      </c>
      <c r="F52" s="32">
        <f>F49+F50+F51</f>
        <v>20555.976</v>
      </c>
      <c r="J52" s="20">
        <v>13</v>
      </c>
      <c r="K52" s="20" t="s">
        <v>152</v>
      </c>
      <c r="L52" s="25" t="s">
        <v>156</v>
      </c>
      <c r="M52" s="25">
        <f>8*78.66</f>
        <v>629.28</v>
      </c>
    </row>
    <row r="53" spans="1:13" ht="12.75">
      <c r="A53" s="4" t="s">
        <v>16</v>
      </c>
      <c r="J53" s="20">
        <v>14</v>
      </c>
      <c r="K53" s="20" t="s">
        <v>157</v>
      </c>
      <c r="L53" s="25" t="s">
        <v>138</v>
      </c>
      <c r="M53" s="25">
        <f>4*6</f>
        <v>24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 t="s">
        <v>157</v>
      </c>
      <c r="L54" s="25" t="s">
        <v>138</v>
      </c>
      <c r="M54" s="25">
        <f>4*6.88</f>
        <v>27.52</v>
      </c>
    </row>
    <row r="55" spans="1:13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 t="s">
        <v>152</v>
      </c>
      <c r="L55" s="25" t="s">
        <v>138</v>
      </c>
      <c r="M55" s="25">
        <f>4*5.38</f>
        <v>21.52</v>
      </c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 t="s">
        <v>159</v>
      </c>
      <c r="L56" s="25" t="s">
        <v>160</v>
      </c>
      <c r="M56" s="25">
        <v>1424</v>
      </c>
    </row>
    <row r="57" spans="1:13" ht="12.75">
      <c r="A57" s="4" t="s">
        <v>18</v>
      </c>
      <c r="B57" s="4"/>
      <c r="J57" s="20">
        <v>18</v>
      </c>
      <c r="K57" s="20" t="s">
        <v>162</v>
      </c>
      <c r="L57" s="25" t="s">
        <v>141</v>
      </c>
      <c r="M57" s="25">
        <v>27.7</v>
      </c>
    </row>
    <row r="58" spans="1:13" ht="12.75">
      <c r="A58" t="s">
        <v>19</v>
      </c>
      <c r="C58" s="45">
        <v>302810</v>
      </c>
      <c r="D58">
        <v>224780.8</v>
      </c>
      <c r="E58">
        <v>3122.1</v>
      </c>
      <c r="F58" s="34">
        <f>C58/D58*E58</f>
        <v>4205.889030557771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1299.2449940400002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6136.732430757601</v>
      </c>
      <c r="J60" s="20"/>
      <c r="K60" s="20"/>
      <c r="L60" s="31" t="s">
        <v>65</v>
      </c>
      <c r="M60" s="28">
        <f>SUM(M40:M59)</f>
        <v>6124.77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6124.77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3122.1</v>
      </c>
      <c r="C65" s="56" t="s">
        <v>13</v>
      </c>
      <c r="D65" s="57">
        <v>0.33</v>
      </c>
      <c r="E65" s="56" t="s">
        <v>14</v>
      </c>
      <c r="F65" s="57">
        <f>B65*D65</f>
        <v>1030.2930000000001</v>
      </c>
    </row>
    <row r="66" spans="1:14" s="45" customFormat="1" ht="12.75">
      <c r="A66" s="64" t="s">
        <v>130</v>
      </c>
      <c r="B66" s="65"/>
      <c r="C66" s="65"/>
      <c r="D66" s="66"/>
      <c r="E66" s="65"/>
      <c r="F66" s="66">
        <v>9369.3</v>
      </c>
      <c r="J66"/>
      <c r="K66"/>
      <c r="L66"/>
      <c r="M66"/>
      <c r="N66"/>
    </row>
    <row r="67" spans="1:6" ht="12.75">
      <c r="A67" s="58" t="s">
        <v>83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28166.229455355373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0.21</v>
      </c>
      <c r="E70" t="s">
        <v>14</v>
      </c>
      <c r="F70" s="11">
        <f>B70*D70</f>
        <v>655.641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1.53</v>
      </c>
      <c r="E73" t="s">
        <v>14</v>
      </c>
      <c r="F73" s="11">
        <f>B73*D73</f>
        <v>4776.813</v>
      </c>
    </row>
    <row r="74" spans="1:6" ht="12.75">
      <c r="A74" s="4" t="s">
        <v>29</v>
      </c>
      <c r="F74" s="32">
        <f>F70+F73</f>
        <v>5432.454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2.41</v>
      </c>
      <c r="E77" t="s">
        <v>14</v>
      </c>
      <c r="F77" s="11">
        <f>B77*D77</f>
        <v>7524.261</v>
      </c>
    </row>
    <row r="78" spans="1:6" ht="12.75">
      <c r="A78" s="4" t="s">
        <v>32</v>
      </c>
      <c r="F78" s="32">
        <f>SUM(F77)</f>
        <v>7524.261</v>
      </c>
    </row>
    <row r="79" spans="1:6" ht="12.75">
      <c r="A79" s="62" t="s">
        <v>76</v>
      </c>
      <c r="B79" s="56"/>
      <c r="C79" s="56"/>
      <c r="D79" s="61">
        <v>0</v>
      </c>
      <c r="E79" s="56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61678.92045535537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3577.3773864106115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8214.36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249.5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f>1038.29+230.24</f>
        <v>1268.53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74988.68784176599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133</v>
      </c>
    </row>
    <row r="87" spans="1:6" ht="12.75">
      <c r="A87" s="13"/>
      <c r="B87" s="38">
        <v>44682</v>
      </c>
      <c r="C87" s="39">
        <v>-10313</v>
      </c>
      <c r="D87" s="42">
        <f>F44</f>
        <v>45347.92</v>
      </c>
      <c r="E87" s="42">
        <f>F85</f>
        <v>74988.68784176599</v>
      </c>
      <c r="F87" s="43">
        <f>C87+D87-E87</f>
        <v>-39953.76784176599</v>
      </c>
    </row>
    <row r="89" spans="1:6" ht="12.75">
      <c r="A89" t="s">
        <v>110</v>
      </c>
      <c r="C89" s="47">
        <v>44682</v>
      </c>
      <c r="D89" s="8" t="s">
        <v>111</v>
      </c>
      <c r="E89" s="47">
        <v>44712</v>
      </c>
      <c r="F89" t="s">
        <v>112</v>
      </c>
    </row>
    <row r="90" spans="1:7" ht="12.75">
      <c r="A90" t="s">
        <v>113</v>
      </c>
      <c r="F90" s="48">
        <f>E87</f>
        <v>74988.68784176599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2019-11-28T07:58:08Z</cp:lastPrinted>
  <dcterms:created xsi:type="dcterms:W3CDTF">2008-08-18T07:30:19Z</dcterms:created>
  <dcterms:modified xsi:type="dcterms:W3CDTF">2022-07-27T13:04:40Z</dcterms:modified>
  <cp:category/>
  <cp:version/>
  <cp:contentType/>
  <cp:contentStatus/>
</cp:coreProperties>
</file>