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<sst xmlns="http://schemas.openxmlformats.org/spreadsheetml/2006/main" count="201" uniqueCount="167">
  <si>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</si>
  <si>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</si>
  <si>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</si>
  <si>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</si>
  <si>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</si>
  <si>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</si>
  <si>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</si>
  <si>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</si>
  <si>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</si>
  <si>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</si>
  <si>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</si>
  <si>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</si>
  <si>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</si>
  <si>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</si>
  <si>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</si>
  <si>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</si>
  <si>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</si>
  <si>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</si>
  <si>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</si>
  <si>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</si>
  <si>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</si>
  <si>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</si>
  <si>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</si>
  <si>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</si>
  <si>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</si>
  <si>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</si>
  <si>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</si>
  <si>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</si>
  <si>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</si>
  <si>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</si>
  <si>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</si>
  <si>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</si>
  <si>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</si>
  <si>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</si>
  <si>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</si>
  <si>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</si>
  <si>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</si>
  <si>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</si>
  <si>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</si>
  <si>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</si>
  <si>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</si>
  <si>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</si>
  <si>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</si>
  <si>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</si>
  <si>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</si>
  <si>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</si>
  <si>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</si>
  <si>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</si>
  <si>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</si>
  <si>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</si>
  <si>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</si>
  <si>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</si>
  <si>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</si>
  <si>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</si>
  <si>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</si>
  <si>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</si>
  <si>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</si>
  <si>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</si>
  <si>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</si>
  <si>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</si>
  <si>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</si>
  <si>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</si>
  <si>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</si>
  <si>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</si>
  <si>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</si>
  <si>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</si>
  <si>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</si>
  <si>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</si>
  <si>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</si>
  <si>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</si>
  <si>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</si>
  <si>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</si>
  <si>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</si>
  <si>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</si>
  <si>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</si>
  <si>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</si>
  <si>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</si>
  <si>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</si>
  <si>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</si>
  <si>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</si>
  <si>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</si>
  <si>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</si>
  <si>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</si>
  <si>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</si>
  <si>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</si>
  <si>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</si>
  <si>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</si>
  <si>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</si>
  <si>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</si>
  <si>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</si>
  <si>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</si>
  <si>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</si>
  <si>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</si>
  <si>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</si>
  <si>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</si>
  <si>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</si>
  <si>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</si>
  <si>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</si>
  <si>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</si>
  <si>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</si>
  <si>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</si>
  <si>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</si>
  <si>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</si>
  <si>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</si>
  <si>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</si>
  <si>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</si>
  <si>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</si>
  <si>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</si>
  <si>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</si>
  <si>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</si>
  <si>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</si>
  <si>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</si>
  <si>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</si>
  <si>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</si>
  <si>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</si>
  <si>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</si>
  <si>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</si>
  <si>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</si>
  <si>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</si>
  <si>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</si>
  <si>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</si>
  <si>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</si>
  <si>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</si>
  <si>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</si>
  <si>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</si>
  <si>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</si>
  <si>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</si>
  <si>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</si>
  <si>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</si>
  <si>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</si>
  <si>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</si>
  <si>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</si>
  <si>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</si>
  <si>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</si>
  <si>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</si>
  <si>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2022 г.</t>
  </si>
  <si>
    <t>Тех.лифт</t>
  </si>
  <si>
    <t>за   ноябрь-декабрь  2022 г.</t>
  </si>
  <si>
    <t>01.11.2022г.</t>
  </si>
  <si>
    <t>ост.на 01.01</t>
  </si>
  <si>
    <t>декабря</t>
  </si>
  <si>
    <t>светильник</t>
  </si>
  <si>
    <t>кабель</t>
  </si>
  <si>
    <t>ответвитель</t>
  </si>
  <si>
    <t>дюбель</t>
  </si>
  <si>
    <t>саморез</t>
  </si>
  <si>
    <t>9мп</t>
  </si>
  <si>
    <t>6шт</t>
  </si>
  <si>
    <t>изготовление оконных блоков на чердак, установка</t>
  </si>
  <si>
    <t>тес</t>
  </si>
  <si>
    <t>2шт</t>
  </si>
  <si>
    <t>стекло</t>
  </si>
  <si>
    <t>1,5м2</t>
  </si>
  <si>
    <t>петля</t>
  </si>
  <si>
    <t>4шт</t>
  </si>
  <si>
    <t>угол оконный</t>
  </si>
  <si>
    <t>8шт</t>
  </si>
  <si>
    <t>смена светильника (4шт) п-д1,2</t>
  </si>
  <si>
    <t>провод</t>
  </si>
  <si>
    <t>1мп</t>
  </si>
  <si>
    <t>102шт</t>
  </si>
  <si>
    <t xml:space="preserve">смена ламп (12шт) </t>
  </si>
  <si>
    <t>лампа</t>
  </si>
  <si>
    <t>12шт</t>
  </si>
  <si>
    <t>смена светильника (2шт)</t>
  </si>
  <si>
    <t>дюпель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</si>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</sst>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32" borderId="0" xfId="0" applyFont="1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4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F57" sqref="F57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11</v>
      </c>
      <c r="E1" s="61">
        <v>12</v>
      </c>
      <c r="K1" t="s">
        <v>68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29</v>
      </c>
      <c r="K3" s="51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140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37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5">
        <f t="shared" si="0"/>
        <v>1030.2199471200001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5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5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5">
        <f t="shared" si="0"/>
        <v>515.1099735600001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5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5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5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30.01</v>
      </c>
      <c r="M20" s="33">
        <f>SUM(M6:M19)</f>
        <v>6258.48190548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157</v>
      </c>
      <c r="L24" s="45">
        <f>0.04*89.1</f>
        <v>3.564</v>
      </c>
      <c r="M24" s="32">
        <f aca="true" t="shared" si="1" ref="M24:M36">L24*160.174*1.302*1.15</f>
        <v>854.7488816328</v>
      </c>
    </row>
    <row r="25" spans="1:13" ht="12.75">
      <c r="A25" t="s">
        <v>110</v>
      </c>
      <c r="J25" s="20">
        <v>2</v>
      </c>
      <c r="K25" s="20" t="s">
        <v>148</v>
      </c>
      <c r="L25" s="45">
        <v>15.25</v>
      </c>
      <c r="M25" s="32">
        <f t="shared" si="1"/>
        <v>3657.3850855499995</v>
      </c>
    </row>
    <row r="26" spans="1:13" ht="12.75">
      <c r="A26" t="s">
        <v>111</v>
      </c>
      <c r="J26" s="20">
        <v>3</v>
      </c>
      <c r="K26" s="20" t="s">
        <v>161</v>
      </c>
      <c r="L26" s="45">
        <f>0.12*7.1</f>
        <v>0.852</v>
      </c>
      <c r="M26" s="32">
        <f t="shared" si="1"/>
        <v>204.33390773039997</v>
      </c>
    </row>
    <row r="27" spans="1:13" ht="12.75">
      <c r="A27" s="48" t="s">
        <v>112</v>
      </c>
      <c r="B27" s="48"/>
      <c r="C27" s="48"/>
      <c r="D27" s="48"/>
      <c r="E27" s="48"/>
      <c r="F27" s="48"/>
      <c r="G27" s="48"/>
      <c r="J27" s="20">
        <v>4</v>
      </c>
      <c r="K27" s="20" t="s">
        <v>164</v>
      </c>
      <c r="L27" s="25">
        <f>0.02*89.1</f>
        <v>1.782</v>
      </c>
      <c r="M27" s="32">
        <f t="shared" si="1"/>
        <v>427.3744408164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5"/>
      <c r="M35" s="32">
        <f t="shared" si="1"/>
        <v>0</v>
      </c>
    </row>
    <row r="36" spans="10:13" ht="12.75">
      <c r="J36" s="20">
        <v>13</v>
      </c>
      <c r="K36" s="20"/>
      <c r="L36" s="4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21.448</v>
      </c>
      <c r="M37" s="33">
        <f>SUM(M24:M36)</f>
        <v>5143.842315729599</v>
      </c>
    </row>
    <row r="38" ht="12.75">
      <c r="K38" s="1" t="s">
        <v>55</v>
      </c>
    </row>
    <row r="39" spans="1:13" ht="12.75">
      <c r="A39" s="2" t="s">
        <v>6</v>
      </c>
      <c r="F39" s="11">
        <v>173840.05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167871.45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0.9656661396496379</v>
      </c>
      <c r="J41" s="20">
        <v>1</v>
      </c>
      <c r="K41" s="20" t="s">
        <v>141</v>
      </c>
      <c r="L41" s="25" t="s">
        <v>154</v>
      </c>
      <c r="M41" s="25">
        <f>4*200</f>
        <v>800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142</v>
      </c>
      <c r="L42" s="25" t="s">
        <v>146</v>
      </c>
      <c r="M42" s="25">
        <f>9*13.4</f>
        <v>120.60000000000001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169076.45</v>
      </c>
      <c r="J43" s="20">
        <v>3</v>
      </c>
      <c r="K43" s="20" t="s">
        <v>143</v>
      </c>
      <c r="L43" s="25" t="s">
        <v>147</v>
      </c>
      <c r="M43" s="25">
        <f>6*3.01</f>
        <v>18.06</v>
      </c>
    </row>
    <row r="44" spans="10:13" ht="12.75">
      <c r="J44" s="20">
        <v>4</v>
      </c>
      <c r="K44" s="20" t="s">
        <v>144</v>
      </c>
      <c r="L44" s="25" t="s">
        <v>156</v>
      </c>
      <c r="M44" s="25">
        <f>8*2.28</f>
        <v>18.24</v>
      </c>
    </row>
    <row r="45" spans="2:13" ht="12.75">
      <c r="B45" s="1" t="s">
        <v>10</v>
      </c>
      <c r="C45" s="1"/>
      <c r="J45" s="20">
        <v>5</v>
      </c>
      <c r="K45" s="20" t="s">
        <v>145</v>
      </c>
      <c r="L45" s="25" t="s">
        <v>147</v>
      </c>
      <c r="M45" s="25">
        <f>6*2.37</f>
        <v>14.22</v>
      </c>
    </row>
    <row r="46" spans="10:13" ht="12.75">
      <c r="J46" s="20">
        <v>6</v>
      </c>
      <c r="K46" s="20" t="s">
        <v>149</v>
      </c>
      <c r="L46" s="25" t="s">
        <v>150</v>
      </c>
      <c r="M46" s="25">
        <v>220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145</v>
      </c>
      <c r="L47" s="25" t="s">
        <v>160</v>
      </c>
      <c r="M47" s="25">
        <f>102*1.73</f>
        <v>176.46</v>
      </c>
    </row>
    <row r="48" spans="1:13" ht="12.75">
      <c r="A48" t="s">
        <v>12</v>
      </c>
      <c r="F48" s="11">
        <f>(4931)*1.302</f>
        <v>6420.162</v>
      </c>
      <c r="J48" s="20">
        <v>8</v>
      </c>
      <c r="K48" s="20" t="s">
        <v>151</v>
      </c>
      <c r="L48" s="25" t="s">
        <v>152</v>
      </c>
      <c r="M48" s="25">
        <f>1.5*1510.04</f>
        <v>2265.06</v>
      </c>
    </row>
    <row r="49" spans="1:13" ht="12.75">
      <c r="A49" s="6" t="s">
        <v>15</v>
      </c>
      <c r="F49" s="11">
        <f>(4236)*1.302</f>
        <v>5515.272</v>
      </c>
      <c r="J49" s="20">
        <v>9</v>
      </c>
      <c r="K49" s="20" t="s">
        <v>153</v>
      </c>
      <c r="L49" s="25" t="s">
        <v>154</v>
      </c>
      <c r="M49" s="25">
        <f>4*13</f>
        <v>52</v>
      </c>
    </row>
    <row r="50" spans="1:13" ht="12.75">
      <c r="A50" s="58" t="s">
        <v>86</v>
      </c>
      <c r="B50" s="52"/>
      <c r="C50" s="52"/>
      <c r="D50" s="52"/>
      <c r="E50" s="55">
        <v>0.81</v>
      </c>
      <c r="F50" s="57">
        <f>E50*E32</f>
        <v>3487.2930000000006</v>
      </c>
      <c r="J50" s="20">
        <v>10</v>
      </c>
      <c r="K50" s="20" t="s">
        <v>155</v>
      </c>
      <c r="L50" s="25" t="s">
        <v>156</v>
      </c>
      <c r="M50" s="25">
        <f>8*6.57</f>
        <v>52.56</v>
      </c>
    </row>
    <row r="51" spans="1:13" ht="12.75">
      <c r="A51" s="4" t="s">
        <v>27</v>
      </c>
      <c r="F51" s="31">
        <f>F48+F49+F50</f>
        <v>15422.727000000003</v>
      </c>
      <c r="J51" s="20">
        <v>11</v>
      </c>
      <c r="K51" s="20" t="s">
        <v>158</v>
      </c>
      <c r="L51" s="25" t="s">
        <v>159</v>
      </c>
      <c r="M51" s="25">
        <v>7.24</v>
      </c>
    </row>
    <row r="52" spans="1:13" ht="12.75">
      <c r="A52" s="4" t="s">
        <v>16</v>
      </c>
      <c r="J52" s="20">
        <v>12</v>
      </c>
      <c r="K52" s="20" t="s">
        <v>162</v>
      </c>
      <c r="L52" s="25" t="s">
        <v>163</v>
      </c>
      <c r="M52" s="25">
        <f>12*20</f>
        <v>240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 t="s">
        <v>141</v>
      </c>
      <c r="L53" s="25" t="s">
        <v>150</v>
      </c>
      <c r="M53" s="25">
        <f>2*200</f>
        <v>400</v>
      </c>
    </row>
    <row r="54" spans="1:13" ht="12.75">
      <c r="A54" t="s">
        <v>82</v>
      </c>
      <c r="B54">
        <v>617</v>
      </c>
      <c r="C54" t="s">
        <v>13</v>
      </c>
      <c r="D54" s="5">
        <v>0.5</v>
      </c>
      <c r="E54" t="s">
        <v>14</v>
      </c>
      <c r="F54" s="11">
        <f>B54*D54</f>
        <v>308.5</v>
      </c>
      <c r="J54" s="20">
        <v>14</v>
      </c>
      <c r="K54" s="20" t="s">
        <v>158</v>
      </c>
      <c r="L54" s="25" t="s">
        <v>150</v>
      </c>
      <c r="M54" s="25">
        <f>2*6.58</f>
        <v>13.16</v>
      </c>
    </row>
    <row r="55" spans="1:13" ht="12.75">
      <c r="A55" s="4" t="s">
        <v>17</v>
      </c>
      <c r="B55" s="10"/>
      <c r="C55" s="10"/>
      <c r="F55" s="31">
        <f>SUM(F53:F54)</f>
        <v>308.5</v>
      </c>
      <c r="J55" s="20">
        <v>15</v>
      </c>
      <c r="K55" s="20" t="s">
        <v>145</v>
      </c>
      <c r="L55" s="25" t="s">
        <v>154</v>
      </c>
      <c r="M55" s="25">
        <f>4*2.37</f>
        <v>9.48</v>
      </c>
    </row>
    <row r="56" spans="1:13" ht="12.75">
      <c r="A56" s="4" t="s">
        <v>60</v>
      </c>
      <c r="B56" s="10"/>
      <c r="C56" s="10"/>
      <c r="F56" s="1"/>
      <c r="J56" s="20">
        <v>16</v>
      </c>
      <c r="K56" s="20" t="s">
        <v>165</v>
      </c>
      <c r="L56" s="25" t="s">
        <v>154</v>
      </c>
      <c r="M56" s="25">
        <f>4*0.97</f>
        <v>3.88</v>
      </c>
    </row>
    <row r="57" spans="1:13" ht="12.75">
      <c r="A57" s="46" t="s">
        <v>69</v>
      </c>
      <c r="B57" s="46">
        <v>2</v>
      </c>
      <c r="C57" s="46"/>
      <c r="D57" s="47">
        <v>6305</v>
      </c>
      <c r="E57" s="44"/>
      <c r="F57" s="65">
        <f>(B57*D57)*2</f>
        <v>25220</v>
      </c>
      <c r="J57" s="20">
        <v>17</v>
      </c>
      <c r="K57" s="20" t="s">
        <v>166</v>
      </c>
      <c r="L57" s="25"/>
      <c r="M57" s="25">
        <f>0.1*E32</f>
        <v>430.53000000000003</v>
      </c>
    </row>
    <row r="58" spans="1:13" ht="12.75">
      <c r="A58" s="62" t="s">
        <v>136</v>
      </c>
      <c r="B58" s="62"/>
      <c r="C58" s="62"/>
      <c r="D58" s="55"/>
      <c r="E58" s="52"/>
      <c r="F58" s="56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25220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4841.489999999999</v>
      </c>
    </row>
    <row r="61" spans="1:6" ht="12.75">
      <c r="A61" t="s">
        <v>18</v>
      </c>
      <c r="C61">
        <v>599363</v>
      </c>
      <c r="D61">
        <v>222535.4</v>
      </c>
      <c r="E61">
        <v>4305.3</v>
      </c>
      <c r="F61" s="34">
        <f>C61/D61*E61</f>
        <v>11595.627140221286</v>
      </c>
    </row>
    <row r="62" spans="1:6" ht="12.75">
      <c r="A62" t="s">
        <v>19</v>
      </c>
      <c r="F62" s="34">
        <f>M20</f>
        <v>6258.48190548</v>
      </c>
    </row>
    <row r="63" spans="1:6" ht="12.75">
      <c r="A63" t="s">
        <v>20</v>
      </c>
      <c r="F63" s="11">
        <f>M37</f>
        <v>5143.842315729599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4841.489999999999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0.48</v>
      </c>
      <c r="E68" t="s">
        <v>14</v>
      </c>
      <c r="F68" s="11">
        <f>B68*D68</f>
        <v>2066.544</v>
      </c>
    </row>
    <row r="69" spans="1:7" ht="12.75">
      <c r="A69" s="63" t="s">
        <v>81</v>
      </c>
      <c r="B69" s="63"/>
      <c r="C69" s="63"/>
      <c r="D69" s="64"/>
      <c r="E69" s="63"/>
      <c r="F69" s="64">
        <v>12720</v>
      </c>
      <c r="G69" s="52"/>
    </row>
    <row r="70" spans="1:6" ht="12.75">
      <c r="A70" s="52" t="s">
        <v>87</v>
      </c>
      <c r="B70" s="52"/>
      <c r="C70" s="52"/>
      <c r="D70" s="57">
        <v>0.68</v>
      </c>
      <c r="E70" s="52"/>
      <c r="F70" s="57">
        <f>D70*E32</f>
        <v>2927.6040000000003</v>
      </c>
    </row>
    <row r="71" spans="1:6" ht="12.75">
      <c r="A71" s="4" t="s">
        <v>64</v>
      </c>
      <c r="B71" s="10"/>
      <c r="C71" s="10"/>
      <c r="F71" s="31">
        <f>SUM(F61:F70)</f>
        <v>45553.58936143088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</v>
      </c>
      <c r="E73" t="s">
        <v>14</v>
      </c>
      <c r="F73" s="11">
        <f>B73*D73</f>
        <v>1722.1200000000001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5.17</v>
      </c>
      <c r="E76" t="s">
        <v>14</v>
      </c>
      <c r="F76" s="11">
        <f>B76*D76</f>
        <v>22258.401</v>
      </c>
    </row>
    <row r="77" spans="1:6" ht="12.75">
      <c r="A77" s="4" t="s">
        <v>63</v>
      </c>
      <c r="F77" s="31">
        <f>F73+F76</f>
        <v>23980.521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5.3</v>
      </c>
      <c r="E80" t="s">
        <v>14</v>
      </c>
      <c r="F80" s="11">
        <f>B80*D80</f>
        <v>22818.09</v>
      </c>
    </row>
    <row r="81" spans="1:9" ht="12.75">
      <c r="A81" s="4" t="s">
        <v>66</v>
      </c>
      <c r="B81" s="1"/>
      <c r="F81" s="31">
        <f>SUM(F80)</f>
        <v>22818.09</v>
      </c>
      <c r="I81" s="7"/>
    </row>
    <row r="82" spans="1:6" ht="12.75">
      <c r="A82" s="59" t="s">
        <v>80</v>
      </c>
      <c r="B82" s="52"/>
      <c r="C82" s="52"/>
      <c r="D82" s="56">
        <v>2.12</v>
      </c>
      <c r="E82" s="52"/>
      <c r="F82" s="60">
        <f>D82*E32</f>
        <v>9127.236</v>
      </c>
    </row>
    <row r="83" spans="1:6" ht="12.75">
      <c r="A83" s="1" t="s">
        <v>26</v>
      </c>
      <c r="B83" s="1"/>
      <c r="F83" s="31">
        <f>F51+F55+F59+F71+F77+F81+F82</f>
        <v>142430.6633614309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8260.97847496299</v>
      </c>
    </row>
    <row r="85" spans="1:6" ht="12.75">
      <c r="A85" s="1"/>
      <c r="B85" s="36" t="s">
        <v>131</v>
      </c>
      <c r="C85" s="36"/>
      <c r="D85" s="1"/>
      <c r="E85" s="53"/>
      <c r="F85" s="54">
        <f>0+0</f>
        <v>0</v>
      </c>
    </row>
    <row r="86" spans="1:6" ht="12.75">
      <c r="A86" s="1"/>
      <c r="B86" s="36" t="s">
        <v>132</v>
      </c>
      <c r="C86" s="36"/>
      <c r="D86" s="1"/>
      <c r="E86" s="53"/>
      <c r="F86" s="54">
        <f>477.18+487.36</f>
        <v>964.54</v>
      </c>
    </row>
    <row r="87" spans="1:6" ht="12.75">
      <c r="A87" s="1"/>
      <c r="B87" s="36" t="s">
        <v>133</v>
      </c>
      <c r="C87" s="36"/>
      <c r="D87" s="1"/>
      <c r="E87" s="53"/>
      <c r="F87" s="54">
        <f>2634.22+2863.73</f>
        <v>5497.95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157154.1318363939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45231</v>
      </c>
      <c r="C90" s="40">
        <v>65459</v>
      </c>
      <c r="D90" s="42">
        <f>F43</f>
        <v>169076.45</v>
      </c>
      <c r="E90" s="42">
        <f>F88</f>
        <v>157154.1318363939</v>
      </c>
      <c r="F90" s="43">
        <f>C90+D90-E90</f>
        <v>77381.3181636061</v>
      </c>
    </row>
    <row r="92" spans="1:6" ht="13.5" thickBot="1">
      <c r="A92" t="s">
        <v>115</v>
      </c>
      <c r="C92" s="49" t="s">
        <v>138</v>
      </c>
      <c r="D92" s="8" t="s">
        <v>116</v>
      </c>
      <c r="E92" s="49">
        <v>44926</v>
      </c>
      <c r="F92" t="s">
        <v>117</v>
      </c>
    </row>
    <row r="93" spans="1:7" ht="13.5" thickBot="1">
      <c r="A93" t="s">
        <v>118</v>
      </c>
      <c r="F93" s="50">
        <f>E90</f>
        <v>157154.1318363939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2023-03-22T11:11:46Z</dcterms:modified>
  <cp:category/>
  <cp:version/>
  <cp:contentType/>
  <cp:contentStatus/>
</cp:coreProperties>
</file>