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<sst xmlns="http://schemas.openxmlformats.org/spreadsheetml/2006/main" count="194" uniqueCount="160">
  <si>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</si>
  <si>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</si>
  <si>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</si>
  <si>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</si>
  <si>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</si>
  <si>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</si>
  <si>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</si>
  <si>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</si>
  <si>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</si>
  <si>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</si>
  <si>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</si>
  <si>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</si>
  <si>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</si>
  <si>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</si>
  <si>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</si>
  <si>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</si>
  <si>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</si>
  <si>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</si>
  <si>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</si>
  <si>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</si>
  <si>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</si>
  <si>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</si>
  <si>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</si>
  <si>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</si>
  <si>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</si>
  <si>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</si>
  <si>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</si>
  <si>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</si>
  <si>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</si>
  <si>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</si>
  <si>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</si>
  <si>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</si>
  <si>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</si>
  <si>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</si>
  <si>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</si>
  <si>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</si>
  <si>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</si>
  <si>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</si>
  <si>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</si>
  <si>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</si>
  <si>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</si>
  <si>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</si>
  <si>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</si>
  <si>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</si>
  <si>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</si>
  <si>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</si>
  <si>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</si>
  <si>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</si>
  <si>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</si>
  <si>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</si>
  <si>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</si>
  <si>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</si>
  <si>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</si>
  <si>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</si>
  <si>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</si>
  <si>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</si>
  <si>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</si>
  <si>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</si>
  <si>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</si>
  <si>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</si>
  <si>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</si>
  <si>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</si>
  <si>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</si>
  <si>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</si>
  <si>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</si>
  <si>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</si>
  <si>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</si>
  <si>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</si>
  <si>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</si>
  <si>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</si>
  <si>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</si>
  <si>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</si>
  <si>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</si>
  <si>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</si>
  <si>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</si>
  <si>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</si>
  <si>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</si>
  <si>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</si>
  <si>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</si>
  <si>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</si>
  <si>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</si>
  <si>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</si>
  <si>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</si>
  <si>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</si>
  <si>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</si>
  <si>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</si>
  <si>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</si>
  <si>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</si>
  <si>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</si>
  <si>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</si>
  <si>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</si>
  <si>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</si>
  <si>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</si>
  <si>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</si>
  <si>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</si>
  <si>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</si>
  <si>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</si>
  <si>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</si>
  <si>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</si>
  <si>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</si>
  <si>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</si>
  <si>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</si>
  <si>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</si>
  <si>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</si>
  <si>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</si>
  <si>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</si>
  <si>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</si>
  <si>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</si>
  <si>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</si>
  <si>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</si>
  <si>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</si>
  <si>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</si>
  <si>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</si>
  <si>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</si>
  <si>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</si>
  <si>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</si>
  <si>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</si>
  <si>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</si>
  <si>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</si>
  <si>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</si>
  <si>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</si>
  <si>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</si>
  <si>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</si>
  <si>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</si>
  <si>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</si>
  <si>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</si>
  <si>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</si>
  <si>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</si>
  <si>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</si>
  <si>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</si>
  <si>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</si>
  <si>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</si>
  <si>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</si>
  <si>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</si>
  <si>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</si>
  <si>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2021г.</t>
  </si>
  <si>
    <t>Страховка</t>
  </si>
  <si>
    <t>ост.на 01.05</t>
  </si>
  <si>
    <t>апреля</t>
  </si>
  <si>
    <t>смена вентиля д 15</t>
  </si>
  <si>
    <t>2шт</t>
  </si>
  <si>
    <t>смена гебо 20 (2шт)1,62</t>
  </si>
  <si>
    <t>вентиль д 15</t>
  </si>
  <si>
    <t>гебо 20</t>
  </si>
  <si>
    <t>за   март-апрель  2022 г.</t>
  </si>
  <si>
    <t xml:space="preserve">смена ламп (8шт) </t>
  </si>
  <si>
    <t>лампа</t>
  </si>
  <si>
    <t>8шт</t>
  </si>
  <si>
    <t xml:space="preserve">ремонт эл.щита </t>
  </si>
  <si>
    <t>вн 32</t>
  </si>
  <si>
    <t>1шт</t>
  </si>
  <si>
    <t>сжим</t>
  </si>
  <si>
    <t>смена светильника (1шт) п-д1</t>
  </si>
  <si>
    <t xml:space="preserve">светильник </t>
  </si>
  <si>
    <t>саморезы</t>
  </si>
  <si>
    <t>дюпель</t>
  </si>
  <si>
    <t>ремонт эл.щита (1шт)</t>
  </si>
  <si>
    <t>ВН 32</t>
  </si>
  <si>
    <t>провод</t>
  </si>
  <si>
    <t>1мп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</si>
</sst>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3" sqref="M53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3.4</v>
      </c>
      <c r="K1" t="s">
        <v>68</v>
      </c>
    </row>
    <row r="2" spans="1:11" ht="12.75">
      <c r="A2" t="s">
        <v>89</v>
      </c>
      <c r="K2" s="5" t="s">
        <v>144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138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3753.837864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22.6</v>
      </c>
      <c r="M20" s="33">
        <f>SUM(M6:M19)</f>
        <v>4713.1519848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139</v>
      </c>
      <c r="L24" s="46">
        <v>1.62</v>
      </c>
      <c r="M24" s="32">
        <f aca="true" t="shared" si="1" ref="M24:M36">L24*160.174*1.302*1.15</f>
        <v>388.522218924</v>
      </c>
    </row>
    <row r="25" spans="1:13" ht="12.75">
      <c r="A25" t="s">
        <v>110</v>
      </c>
      <c r="J25" s="20">
        <v>2</v>
      </c>
      <c r="K25" s="20" t="s">
        <v>141</v>
      </c>
      <c r="L25" s="46">
        <v>1.62</v>
      </c>
      <c r="M25" s="32">
        <f t="shared" si="1"/>
        <v>388.522218924</v>
      </c>
    </row>
    <row r="26" spans="1:13" ht="12.75">
      <c r="A26" t="s">
        <v>111</v>
      </c>
      <c r="J26" s="20">
        <v>3</v>
      </c>
      <c r="K26" s="20" t="s">
        <v>145</v>
      </c>
      <c r="L26" s="46">
        <f>0.08*7.1</f>
        <v>0.568</v>
      </c>
      <c r="M26" s="32">
        <f t="shared" si="1"/>
        <v>136.2226051536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 t="s">
        <v>148</v>
      </c>
      <c r="L27" s="25">
        <v>4.83</v>
      </c>
      <c r="M27" s="32">
        <f t="shared" si="1"/>
        <v>1158.371800866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152</v>
      </c>
      <c r="L28" s="46">
        <v>0.89</v>
      </c>
      <c r="M28" s="32">
        <f t="shared" si="1"/>
        <v>213.44739187800002</v>
      </c>
    </row>
    <row r="29" spans="10:13" ht="12.75">
      <c r="J29" s="20">
        <v>6</v>
      </c>
      <c r="K29" s="20" t="s">
        <v>156</v>
      </c>
      <c r="L29" s="46">
        <v>4.83</v>
      </c>
      <c r="M29" s="32">
        <f t="shared" si="1"/>
        <v>1158.371800866</v>
      </c>
    </row>
    <row r="30" spans="2:13" ht="12.75">
      <c r="B30" t="s">
        <v>0</v>
      </c>
      <c r="J30" s="20">
        <v>7</v>
      </c>
      <c r="K30" s="20" t="s">
        <v>152</v>
      </c>
      <c r="L30" s="46">
        <v>0.89</v>
      </c>
      <c r="M30" s="32">
        <f t="shared" si="1"/>
        <v>213.44739187800002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15.248000000000001</v>
      </c>
      <c r="M37" s="33">
        <f>SUM(M24:M36)</f>
        <v>3656.9054284896006</v>
      </c>
    </row>
    <row r="38" ht="12.75">
      <c r="K38" s="1" t="s">
        <v>55</v>
      </c>
    </row>
    <row r="39" spans="1:13" ht="12.75">
      <c r="A39" s="2" t="s">
        <v>6</v>
      </c>
      <c r="F39" s="11">
        <f>-65957.65</f>
        <v>-65957.65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164707.17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-2.4971655296997395</v>
      </c>
      <c r="J41" s="20">
        <v>1</v>
      </c>
      <c r="K41" s="20" t="s">
        <v>142</v>
      </c>
      <c r="L41" s="25" t="s">
        <v>140</v>
      </c>
      <c r="M41" s="25">
        <f>2*338</f>
        <v>676</v>
      </c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 t="s">
        <v>143</v>
      </c>
      <c r="L42" s="25" t="s">
        <v>140</v>
      </c>
      <c r="M42" s="25">
        <f>2*917</f>
        <v>1834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165912.17</v>
      </c>
      <c r="J43" s="20">
        <v>3</v>
      </c>
      <c r="K43" s="20" t="s">
        <v>146</v>
      </c>
      <c r="L43" s="25" t="s">
        <v>147</v>
      </c>
      <c r="M43" s="25">
        <f>8*13.6</f>
        <v>108.8</v>
      </c>
    </row>
    <row r="44" spans="10:13" ht="12.75">
      <c r="J44" s="20">
        <v>4</v>
      </c>
      <c r="K44" s="20" t="s">
        <v>149</v>
      </c>
      <c r="L44" s="25" t="s">
        <v>150</v>
      </c>
      <c r="M44" s="25">
        <v>351.4</v>
      </c>
    </row>
    <row r="45" spans="2:13" ht="12.75">
      <c r="B45" s="1" t="s">
        <v>10</v>
      </c>
      <c r="C45" s="1"/>
      <c r="J45" s="20">
        <v>5</v>
      </c>
      <c r="K45" s="20" t="s">
        <v>151</v>
      </c>
      <c r="L45" s="25" t="s">
        <v>140</v>
      </c>
      <c r="M45" s="25">
        <f>2*3.01</f>
        <v>6.02</v>
      </c>
    </row>
    <row r="46" spans="10:13" ht="12.75">
      <c r="J46" s="20">
        <v>6</v>
      </c>
      <c r="K46" s="20" t="s">
        <v>153</v>
      </c>
      <c r="L46" s="25" t="s">
        <v>150</v>
      </c>
      <c r="M46" s="25">
        <f>244.1</f>
        <v>244.1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 t="s">
        <v>154</v>
      </c>
      <c r="L47" s="25" t="s">
        <v>140</v>
      </c>
      <c r="M47" s="25">
        <f>2*3.57</f>
        <v>7.14</v>
      </c>
    </row>
    <row r="48" spans="1:13" ht="12.75">
      <c r="A48" t="s">
        <v>12</v>
      </c>
      <c r="F48" s="11">
        <f>(3744+3931.27)*1.302</f>
        <v>9993.20154</v>
      </c>
      <c r="J48" s="20">
        <v>8</v>
      </c>
      <c r="K48" s="20" t="s">
        <v>155</v>
      </c>
      <c r="L48" s="25" t="s">
        <v>140</v>
      </c>
      <c r="M48" s="25">
        <f>2*0.73</f>
        <v>1.46</v>
      </c>
    </row>
    <row r="49" spans="1:13" ht="12.75">
      <c r="A49" s="6" t="s">
        <v>15</v>
      </c>
      <c r="F49" s="11">
        <f>(3873+4236)*1.302</f>
        <v>10557.918</v>
      </c>
      <c r="J49" s="20">
        <v>9</v>
      </c>
      <c r="K49" s="20" t="s">
        <v>157</v>
      </c>
      <c r="L49" s="25" t="s">
        <v>150</v>
      </c>
      <c r="M49" s="25">
        <v>354.4</v>
      </c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10</v>
      </c>
      <c r="K50" s="20" t="s">
        <v>158</v>
      </c>
      <c r="L50" s="25" t="s">
        <v>159</v>
      </c>
      <c r="M50" s="25">
        <v>10.7</v>
      </c>
    </row>
    <row r="51" spans="1:13" ht="12.75">
      <c r="A51" s="4" t="s">
        <v>27</v>
      </c>
      <c r="F51" s="31">
        <f>F48+F49+F50</f>
        <v>20551.11954</v>
      </c>
      <c r="J51" s="20">
        <v>11</v>
      </c>
      <c r="K51" s="20" t="s">
        <v>154</v>
      </c>
      <c r="L51" s="25" t="s">
        <v>140</v>
      </c>
      <c r="M51" s="25">
        <f>2*3.57</f>
        <v>7.14</v>
      </c>
    </row>
    <row r="52" spans="1:13" ht="12.75">
      <c r="A52" s="4" t="s">
        <v>16</v>
      </c>
      <c r="J52" s="20">
        <v>12</v>
      </c>
      <c r="K52" s="20" t="s">
        <v>153</v>
      </c>
      <c r="L52" s="25" t="s">
        <v>150</v>
      </c>
      <c r="M52" s="25">
        <v>244.1</v>
      </c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0.5</v>
      </c>
      <c r="E54" t="s">
        <v>14</v>
      </c>
      <c r="F54" s="11">
        <f>B54*D54</f>
        <v>308.5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308.5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B57*D57*2</f>
        <v>25220</v>
      </c>
      <c r="J57" s="20">
        <v>17</v>
      </c>
      <c r="K57" s="20"/>
      <c r="L57" s="25"/>
      <c r="M57" s="25"/>
    </row>
    <row r="58" spans="1:13" ht="12.75">
      <c r="A58" s="62" t="s">
        <v>136</v>
      </c>
      <c r="B58" s="62"/>
      <c r="C58" s="62"/>
      <c r="D58" s="56"/>
      <c r="E58" s="53"/>
      <c r="F58" s="57">
        <v>0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25220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3">
        <f>SUM(M41:M59)</f>
        <v>3845.2599999999998</v>
      </c>
    </row>
    <row r="61" spans="1:6" ht="12.75">
      <c r="A61" t="s">
        <v>18</v>
      </c>
      <c r="C61">
        <v>598737</v>
      </c>
      <c r="D61">
        <v>224780.6</v>
      </c>
      <c r="E61">
        <v>4305.3</v>
      </c>
      <c r="F61" s="34">
        <f>C61/D61*E61</f>
        <v>11467.815310129077</v>
      </c>
    </row>
    <row r="62" spans="1:6" ht="12.75">
      <c r="A62" t="s">
        <v>19</v>
      </c>
      <c r="F62" s="34">
        <f>M20</f>
        <v>4713.1519848</v>
      </c>
    </row>
    <row r="63" spans="1:6" ht="12.75">
      <c r="A63" t="s">
        <v>20</v>
      </c>
      <c r="F63" s="11">
        <f>M37</f>
        <v>3656.9054284896006</v>
      </c>
    </row>
    <row r="64" spans="1:6" ht="12.75">
      <c r="A64" t="s">
        <v>74</v>
      </c>
      <c r="F64" s="5">
        <f>3*600*1.302</f>
        <v>2343.6</v>
      </c>
    </row>
    <row r="65" spans="1:6" ht="12.75">
      <c r="A65" t="s">
        <v>21</v>
      </c>
      <c r="F65" s="11">
        <f>M60</f>
        <v>3845.2599999999998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0.62</v>
      </c>
      <c r="E68" t="s">
        <v>14</v>
      </c>
      <c r="F68" s="11">
        <f>B68*D68</f>
        <v>2669.286</v>
      </c>
    </row>
    <row r="69" spans="1:7" ht="12.75">
      <c r="A69" s="53" t="s">
        <v>81</v>
      </c>
      <c r="B69" s="53"/>
      <c r="C69" s="53"/>
      <c r="D69" s="58"/>
      <c r="E69" s="53"/>
      <c r="F69" s="58">
        <v>0</v>
      </c>
      <c r="G69" s="53"/>
    </row>
    <row r="70" spans="1:6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28696.018723418674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0.4</v>
      </c>
      <c r="E73" t="s">
        <v>14</v>
      </c>
      <c r="F73" s="11">
        <f>B73*D73</f>
        <v>1722.1200000000001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2.54</v>
      </c>
      <c r="E76" t="s">
        <v>14</v>
      </c>
      <c r="F76" s="11">
        <f>B76*D76</f>
        <v>10935.462000000001</v>
      </c>
    </row>
    <row r="77" spans="1:6" ht="12.75">
      <c r="A77" s="4" t="s">
        <v>63</v>
      </c>
      <c r="F77" s="31">
        <f>F73+F76</f>
        <v>12657.582000000002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4.8</v>
      </c>
      <c r="E80" t="s">
        <v>14</v>
      </c>
      <c r="F80" s="11">
        <f>B80*D80</f>
        <v>20665.44</v>
      </c>
    </row>
    <row r="81" spans="1:9" ht="12.75">
      <c r="A81" s="4" t="s">
        <v>66</v>
      </c>
      <c r="B81" s="1"/>
      <c r="F81" s="31">
        <f>SUM(F80)</f>
        <v>20665.44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108098.66026341869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6269.722295278283</v>
      </c>
    </row>
    <row r="85" spans="1:6" ht="12.75">
      <c r="A85" s="1"/>
      <c r="B85" s="36" t="s">
        <v>131</v>
      </c>
      <c r="C85" s="36"/>
      <c r="D85" s="1"/>
      <c r="E85" s="54"/>
      <c r="F85" s="55">
        <f>9418.32+3571.24</f>
        <v>12989.56</v>
      </c>
    </row>
    <row r="86" spans="1:6" ht="12.75">
      <c r="A86" s="1"/>
      <c r="B86" s="36" t="s">
        <v>132</v>
      </c>
      <c r="C86" s="36"/>
      <c r="D86" s="1"/>
      <c r="E86" s="54"/>
      <c r="F86" s="55">
        <f>2*450.82</f>
        <v>901.64</v>
      </c>
    </row>
    <row r="87" spans="1:6" ht="12.75">
      <c r="A87" s="1"/>
      <c r="B87" s="36" t="s">
        <v>133</v>
      </c>
      <c r="C87" s="36"/>
      <c r="D87" s="1"/>
      <c r="E87" s="54"/>
      <c r="F87" s="55">
        <f>2*2535.35</f>
        <v>5070.7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133330.28255869696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137</v>
      </c>
    </row>
    <row r="90" spans="1:6" ht="12.75">
      <c r="A90" s="13"/>
      <c r="B90" s="39">
        <v>44621</v>
      </c>
      <c r="C90" s="40">
        <v>49098</v>
      </c>
      <c r="D90" s="42">
        <f>F43</f>
        <v>165912.17</v>
      </c>
      <c r="E90" s="42">
        <f>F88</f>
        <v>133330.28255869696</v>
      </c>
      <c r="F90" s="43">
        <f>C90+D90-E90</f>
        <v>81679.88744130306</v>
      </c>
    </row>
    <row r="92" spans="1:6" ht="13.5" thickBot="1">
      <c r="A92" t="s">
        <v>115</v>
      </c>
      <c r="C92" s="50">
        <v>44621</v>
      </c>
      <c r="D92" s="8" t="s">
        <v>116</v>
      </c>
      <c r="E92" s="50">
        <v>44681</v>
      </c>
      <c r="F92" t="s">
        <v>117</v>
      </c>
    </row>
    <row r="93" spans="1:7" ht="13.5" thickBot="1">
      <c r="A93" t="s">
        <v>118</v>
      </c>
      <c r="F93" s="51">
        <f>E90</f>
        <v>133330.28255869696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2022-06-15T10:41:39Z</dcterms:modified>
  <cp:category/>
  <cp:version/>
  <cp:contentType/>
  <cp:contentStatus/>
</cp:coreProperties>
</file>