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<sst xmlns="http://schemas.openxmlformats.org/spreadsheetml/2006/main" count="185" uniqueCount="156">
  <si>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</si>
  <si>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</si>
  <si>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</si>
  <si>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</si>
  <si>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</si>
  <si>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</si>
  <si>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</si>
  <si>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</si>
  <si>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</si>
  <si>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</si>
  <si>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</si>
  <si>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</si>
  <si>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</si>
  <si>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</si>
  <si>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</si>
  <si>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</si>
  <si>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</si>
  <si>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</si>
  <si>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</si>
  <si>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</si>
  <si>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</si>
  <si>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</si>
  <si>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</si>
  <si>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</si>
  <si>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</si>
  <si>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</si>
  <si>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</si>
  <si>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</si>
  <si>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</si>
  <si>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</si>
  <si>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</si>
  <si>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</si>
  <si>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</si>
  <si>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</si>
  <si>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</si>
  <si>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</si>
  <si>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</si>
  <si>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</si>
  <si>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</si>
  <si>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</si>
  <si>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</si>
  <si>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</si>
  <si>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</si>
  <si>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</si>
  <si>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</si>
  <si>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</si>
  <si>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</si>
  <si>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</si>
  <si>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</si>
  <si>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</si>
  <si>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</si>
  <si>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</si>
  <si>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</si>
  <si>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</si>
  <si>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</si>
  <si>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</si>
  <si>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</si>
  <si>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</si>
  <si>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</si>
  <si>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</si>
  <si>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</si>
  <si>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</si>
  <si>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</si>
  <si>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</si>
  <si>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</si>
  <si>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</si>
  <si>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</si>
  <si>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</si>
  <si>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</si>
  <si>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</si>
  <si>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</si>
  <si>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</si>
  <si>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</si>
  <si>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</si>
  <si>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</si>
  <si>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</si>
  <si>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</si>
  <si>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</si>
  <si>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</si>
  <si>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</si>
  <si>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</si>
  <si>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</si>
  <si>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</si>
  <si>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</si>
  <si>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</si>
  <si>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</si>
  <si>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</si>
  <si>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</si>
  <si>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</si>
  <si>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</si>
  <si>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</si>
  <si>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</si>
  <si>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</si>
  <si>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</si>
  <si>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</si>
  <si>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</si>
  <si>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</si>
  <si>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</si>
  <si>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</si>
  <si>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</si>
  <si>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</si>
  <si>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</si>
  <si>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</si>
  <si>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</si>
  <si>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</si>
  <si>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</si>
  <si>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</si>
  <si>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</si>
  <si>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</si>
  <si>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</si>
  <si>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</si>
  <si>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</si>
  <si>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</si>
  <si>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</si>
  <si>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</si>
  <si>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</si>
  <si>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</si>
  <si>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</si>
  <si>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</si>
  <si>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</si>
  <si>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</si>
  <si>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</si>
  <si>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</si>
  <si>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</si>
  <si>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</si>
  <si>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</si>
  <si>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Арендаторы </t>
    </r>
    <r>
      <rPr>
        <sz val="8"/>
        <rFont val="Arial Cyr"/>
        <family val="0"/>
      </rPr>
      <t>(Медиа-маркет,Интер-телеком,ростелеком, 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</si>
  <si>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</si>
  <si>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</si>
  <si>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</si>
  <si>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</si>
  <si>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</si>
  <si>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июня</t>
  </si>
  <si>
    <t>за   июнь  2022 г.</t>
  </si>
  <si>
    <t>ост.на 01.07</t>
  </si>
  <si>
    <t>откачка воды из тех.подполий</t>
  </si>
  <si>
    <t xml:space="preserve">смена вентиля д 15  (1шт) </t>
  </si>
  <si>
    <t>вентиль д 15</t>
  </si>
  <si>
    <t>1шт</t>
  </si>
  <si>
    <t>смена труб д 32 п.пр.(4мп)</t>
  </si>
  <si>
    <t>смена вентиля д 25 (2шт)</t>
  </si>
  <si>
    <t xml:space="preserve">вентиль д 25 </t>
  </si>
  <si>
    <t>2шт</t>
  </si>
  <si>
    <t>уголок 32</t>
  </si>
  <si>
    <t>уголок 45</t>
  </si>
  <si>
    <t>муфта 32</t>
  </si>
  <si>
    <t xml:space="preserve">смена труб д 40 п.пр (4мп) </t>
  </si>
  <si>
    <t xml:space="preserve">смена вентиля д 25 (2шт) </t>
  </si>
  <si>
    <t>труба д 40 п.пр</t>
  </si>
  <si>
    <t>4мп</t>
  </si>
  <si>
    <t>гебо 40</t>
  </si>
  <si>
    <t>смена гебо (2шт)</t>
  </si>
  <si>
    <t>американка 32</t>
  </si>
  <si>
    <t>4шт</t>
  </si>
  <si>
    <t>смена ламп (4шт) п-д2,4</t>
  </si>
  <si>
    <t>лампа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</si>
</sst>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0" fontId="7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7">
      <selection activeCell="D55" sqref="D55:D77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6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6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3.17</v>
      </c>
      <c r="M6" s="48">
        <f>L6*160.174*1.302</f>
        <v>661.09255716</v>
      </c>
    </row>
    <row r="7" spans="2:13" ht="12.75">
      <c r="B7" t="s">
        <v>89</v>
      </c>
      <c r="C7" s="1" t="s">
        <v>90</v>
      </c>
      <c r="D7" s="8">
        <v>3</v>
      </c>
      <c r="J7" s="14">
        <v>2</v>
      </c>
      <c r="K7" s="14" t="s">
        <v>43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1.04</v>
      </c>
      <c r="M13" s="48">
        <f t="shared" si="0"/>
        <v>216.88840992000002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99</v>
      </c>
      <c r="J17" s="15" t="s">
        <v>53</v>
      </c>
      <c r="K17" s="26" t="s">
        <v>54</v>
      </c>
      <c r="L17" s="21">
        <v>1.44</v>
      </c>
      <c r="M17" s="48">
        <f t="shared" si="0"/>
        <v>300.30702912000004</v>
      </c>
    </row>
    <row r="18" spans="5:13" ht="12.75">
      <c r="E18" t="s">
        <v>100</v>
      </c>
      <c r="J18" s="15" t="s">
        <v>55</v>
      </c>
      <c r="K18" s="26" t="s">
        <v>82</v>
      </c>
      <c r="L18" s="21">
        <v>0</v>
      </c>
      <c r="M18" s="48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8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6.15</v>
      </c>
      <c r="M20" s="34">
        <f>SUM(M6:M19)</f>
        <v>1282.5612702000003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8">
        <f>0.5*7.1</f>
        <v>3.55</v>
      </c>
      <c r="M24" s="33">
        <f>L24*160.174*1.302*1.15</f>
        <v>851.39128221</v>
      </c>
    </row>
    <row r="25" spans="1:13" ht="12.75">
      <c r="A25" t="s">
        <v>106</v>
      </c>
      <c r="J25" s="20">
        <v>2</v>
      </c>
      <c r="K25" s="20" t="s">
        <v>136</v>
      </c>
      <c r="L25" s="48">
        <v>0.81</v>
      </c>
      <c r="M25" s="33">
        <f>L25*160.174*1.302*1.15</f>
        <v>194.261109462</v>
      </c>
    </row>
    <row r="26" spans="1:13" ht="12.75">
      <c r="A26" t="s">
        <v>107</v>
      </c>
      <c r="J26" s="20">
        <v>3</v>
      </c>
      <c r="K26" s="20" t="s">
        <v>139</v>
      </c>
      <c r="L26" s="48">
        <f>0.04*156.46</f>
        <v>6.258400000000001</v>
      </c>
      <c r="M26" s="33">
        <f aca="true" t="shared" si="1" ref="M26:M34">L26*160.174*1.302*1.15</f>
        <v>1500.9428734036803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 t="s">
        <v>140</v>
      </c>
      <c r="L27" s="53">
        <v>2.06</v>
      </c>
      <c r="M27" s="33">
        <f t="shared" si="1"/>
        <v>494.04677221199995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146</v>
      </c>
      <c r="L28" s="53">
        <f>0.04*121.4</f>
        <v>4.856000000000001</v>
      </c>
      <c r="M28" s="33">
        <f t="shared" si="1"/>
        <v>1164.6073426512003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147</v>
      </c>
      <c r="L29" s="53">
        <v>2.06</v>
      </c>
      <c r="M29" s="33">
        <f t="shared" si="1"/>
        <v>494.04677221199995</v>
      </c>
    </row>
    <row r="30" spans="10:13" ht="12.75">
      <c r="J30" s="20">
        <v>7</v>
      </c>
      <c r="K30" s="20" t="s">
        <v>151</v>
      </c>
      <c r="L30" s="53">
        <v>2.06</v>
      </c>
      <c r="M30" s="33">
        <f t="shared" si="1"/>
        <v>494.04677221199995</v>
      </c>
    </row>
    <row r="31" spans="2:13" ht="12.75">
      <c r="B31" t="s">
        <v>0</v>
      </c>
      <c r="J31" s="20">
        <v>8</v>
      </c>
      <c r="K31" s="20" t="s">
        <v>154</v>
      </c>
      <c r="L31" s="53">
        <v>0.28</v>
      </c>
      <c r="M31" s="33">
        <f t="shared" si="1"/>
        <v>67.15198845600001</v>
      </c>
    </row>
    <row r="32" spans="10:13" ht="12.75">
      <c r="J32" s="20">
        <v>9</v>
      </c>
      <c r="K32" s="20"/>
      <c r="L32" s="53"/>
      <c r="M32" s="33">
        <f t="shared" si="1"/>
        <v>0</v>
      </c>
    </row>
    <row r="33" spans="1:13" ht="12.75">
      <c r="A33" t="s">
        <v>1</v>
      </c>
      <c r="E33">
        <v>2796.4</v>
      </c>
      <c r="F33" t="s">
        <v>65</v>
      </c>
      <c r="J33" s="20">
        <v>10</v>
      </c>
      <c r="K33" s="20"/>
      <c r="L33" s="53"/>
      <c r="M33" s="33">
        <f t="shared" si="1"/>
        <v>0</v>
      </c>
    </row>
    <row r="34" spans="1:13" ht="12.75">
      <c r="A34" t="s">
        <v>2</v>
      </c>
      <c r="E34">
        <v>259</v>
      </c>
      <c r="F34" t="s">
        <v>65</v>
      </c>
      <c r="J34" s="20">
        <v>11</v>
      </c>
      <c r="K34" s="20"/>
      <c r="L34" s="53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34">
        <f>SUM(L24:L34)</f>
        <v>21.9344</v>
      </c>
      <c r="M35" s="34">
        <f>SUM(M24:M34)</f>
        <v>5260.494912818881</v>
      </c>
    </row>
    <row r="36" spans="1:11" ht="12.75">
      <c r="A36" t="s">
        <v>4</v>
      </c>
      <c r="E36">
        <v>491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 t="s">
        <v>137</v>
      </c>
      <c r="L39" s="25" t="s">
        <v>138</v>
      </c>
      <c r="M39" s="25">
        <v>345.78</v>
      </c>
    </row>
    <row r="40" spans="1:13" ht="12.75">
      <c r="A40" s="2" t="s">
        <v>6</v>
      </c>
      <c r="F40" s="11">
        <v>42939.45</v>
      </c>
      <c r="J40" s="20">
        <v>2</v>
      </c>
      <c r="K40" s="20" t="s">
        <v>141</v>
      </c>
      <c r="L40" s="25" t="s">
        <v>142</v>
      </c>
      <c r="M40" s="25">
        <f>2*900.38</f>
        <v>1800.76</v>
      </c>
    </row>
    <row r="41" spans="1:13" ht="12.75">
      <c r="A41" t="s">
        <v>7</v>
      </c>
      <c r="F41" s="5">
        <v>42868.81</v>
      </c>
      <c r="J41" s="20">
        <v>3</v>
      </c>
      <c r="K41" s="20" t="s">
        <v>143</v>
      </c>
      <c r="L41" s="25" t="s">
        <v>138</v>
      </c>
      <c r="M41" s="25">
        <v>8.55</v>
      </c>
    </row>
    <row r="42" spans="2:13" ht="12.75">
      <c r="B42" t="s">
        <v>8</v>
      </c>
      <c r="F42" s="9">
        <f>F41/F40</f>
        <v>0.9983548927617844</v>
      </c>
      <c r="J42" s="20">
        <v>4</v>
      </c>
      <c r="K42" s="20" t="s">
        <v>144</v>
      </c>
      <c r="L42" s="25" t="s">
        <v>142</v>
      </c>
      <c r="M42" s="25">
        <f>2*11</f>
        <v>22</v>
      </c>
    </row>
    <row r="43" spans="1:13" ht="12.75">
      <c r="A43" t="s">
        <v>126</v>
      </c>
      <c r="F43" s="5">
        <f>100+250+400+400</f>
        <v>1150</v>
      </c>
      <c r="J43" s="20">
        <v>5</v>
      </c>
      <c r="K43" s="20" t="s">
        <v>145</v>
      </c>
      <c r="L43" s="25" t="s">
        <v>142</v>
      </c>
      <c r="M43" s="25">
        <f>2*122.15</f>
        <v>244.3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44018.81</v>
      </c>
      <c r="J44" s="20">
        <v>6</v>
      </c>
      <c r="K44" s="20" t="s">
        <v>148</v>
      </c>
      <c r="L44" s="25" t="s">
        <v>149</v>
      </c>
      <c r="M44" s="25">
        <f>4*225</f>
        <v>900</v>
      </c>
    </row>
    <row r="45" spans="10:13" ht="12.75">
      <c r="J45" s="20">
        <v>7</v>
      </c>
      <c r="K45" s="20" t="s">
        <v>141</v>
      </c>
      <c r="L45" s="25" t="s">
        <v>142</v>
      </c>
      <c r="M45" s="25">
        <f>2*900.38</f>
        <v>1800.76</v>
      </c>
    </row>
    <row r="46" spans="2:13" ht="12.75">
      <c r="B46" s="1" t="s">
        <v>10</v>
      </c>
      <c r="C46" s="1"/>
      <c r="J46" s="20">
        <v>8</v>
      </c>
      <c r="K46" s="20" t="s">
        <v>150</v>
      </c>
      <c r="L46" s="25" t="s">
        <v>142</v>
      </c>
      <c r="M46" s="25">
        <f>2*1500</f>
        <v>3000</v>
      </c>
    </row>
    <row r="47" spans="10:13" ht="12.75">
      <c r="J47" s="20">
        <v>9</v>
      </c>
      <c r="K47" s="20" t="s">
        <v>152</v>
      </c>
      <c r="L47" s="25" t="s">
        <v>153</v>
      </c>
      <c r="M47" s="25">
        <f>4*173</f>
        <v>692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 t="s">
        <v>155</v>
      </c>
      <c r="L48" s="25" t="s">
        <v>153</v>
      </c>
      <c r="M48" s="48">
        <f>4*27.7</f>
        <v>110.8</v>
      </c>
    </row>
    <row r="49" spans="1:13" ht="12.75">
      <c r="A49" t="s">
        <v>12</v>
      </c>
      <c r="F49" s="11">
        <f>(43)*1.302</f>
        <v>55.986000000000004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(27)*1.302</f>
        <v>35.154</v>
      </c>
      <c r="J50" s="20">
        <v>12</v>
      </c>
      <c r="K50" s="20"/>
      <c r="L50" s="25"/>
      <c r="M50" s="25"/>
    </row>
    <row r="51" spans="1:13" ht="12.75">
      <c r="A51" s="58" t="s">
        <v>83</v>
      </c>
      <c r="B51" s="56"/>
      <c r="C51" s="56"/>
      <c r="D51" s="56"/>
      <c r="E51" s="59">
        <v>0</v>
      </c>
      <c r="F51" s="59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33</v>
      </c>
      <c r="F52" s="32">
        <f>F49+F50+F51</f>
        <v>91.14000000000001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259</v>
      </c>
      <c r="C55" t="s">
        <v>13</v>
      </c>
      <c r="D55" s="5">
        <v>0.5</v>
      </c>
      <c r="E55" t="s">
        <v>14</v>
      </c>
      <c r="F55" s="5">
        <f>B55*D55</f>
        <v>129.5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129.5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/>
      <c r="K57" s="20"/>
      <c r="L57" s="25"/>
      <c r="M57" s="25"/>
    </row>
    <row r="58" spans="1:13" ht="12.75">
      <c r="A58" t="s">
        <v>19</v>
      </c>
      <c r="C58" s="49">
        <v>294676</v>
      </c>
      <c r="D58">
        <v>224780.8</v>
      </c>
      <c r="E58">
        <v>2796.4</v>
      </c>
      <c r="F58" s="35">
        <f>C58/D58*E58</f>
        <v>3665.9357311656513</v>
      </c>
      <c r="J58" s="20"/>
      <c r="K58" s="20"/>
      <c r="L58" s="31" t="s">
        <v>64</v>
      </c>
      <c r="M58" s="34">
        <f>SUM(M39:M57)</f>
        <v>8924.95</v>
      </c>
    </row>
    <row r="59" spans="1:6" ht="12.75">
      <c r="A59" t="s">
        <v>20</v>
      </c>
      <c r="F59" s="35">
        <f>M20</f>
        <v>1282.5612702000003</v>
      </c>
    </row>
    <row r="60" spans="1:6" ht="12.75">
      <c r="A60" t="s">
        <v>21</v>
      </c>
      <c r="F60" s="11">
        <f>M35</f>
        <v>5260.494912818881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22</v>
      </c>
      <c r="F62" s="5">
        <f>M58</f>
        <v>8924.95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2796.4</v>
      </c>
      <c r="C65" t="s">
        <v>13</v>
      </c>
      <c r="D65" s="11">
        <v>0.81</v>
      </c>
      <c r="E65" t="s">
        <v>14</v>
      </c>
      <c r="F65" s="11">
        <f>B65*D65</f>
        <v>2265.0840000000003</v>
      </c>
    </row>
    <row r="66" spans="1:6" ht="12.75">
      <c r="A66" s="56" t="s">
        <v>75</v>
      </c>
      <c r="B66" s="56"/>
      <c r="C66" s="56"/>
      <c r="D66" s="57"/>
      <c r="E66" s="56"/>
      <c r="F66" s="57">
        <v>0</v>
      </c>
    </row>
    <row r="67" spans="1:6" ht="12.75">
      <c r="A67" s="56" t="s">
        <v>84</v>
      </c>
      <c r="B67" s="56"/>
      <c r="C67" s="56"/>
      <c r="D67" s="57">
        <v>0</v>
      </c>
      <c r="E67" s="56"/>
      <c r="F67" s="57">
        <f>D67*E33</f>
        <v>0</v>
      </c>
    </row>
    <row r="68" spans="1:6" ht="12.75">
      <c r="A68" s="4" t="s">
        <v>25</v>
      </c>
      <c r="B68" s="4"/>
      <c r="C68" s="10"/>
      <c r="F68" s="32">
        <f>SUM(F58:F67)</f>
        <v>21399.02591418453</v>
      </c>
    </row>
    <row r="69" ht="12.75">
      <c r="A69" s="4" t="s">
        <v>26</v>
      </c>
    </row>
    <row r="70" spans="1:6" ht="12.75">
      <c r="A70" t="s">
        <v>27</v>
      </c>
      <c r="B70">
        <v>2796.4</v>
      </c>
      <c r="C70" t="s">
        <v>65</v>
      </c>
      <c r="D70" s="45">
        <v>0.24</v>
      </c>
      <c r="E70" s="7"/>
      <c r="F70" s="46">
        <f>B70*D70</f>
        <v>671.136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2796.4</v>
      </c>
      <c r="C73" t="s">
        <v>13</v>
      </c>
      <c r="D73" s="11">
        <v>1.47</v>
      </c>
      <c r="E73" t="s">
        <v>14</v>
      </c>
      <c r="F73" s="11">
        <f>B73*D73</f>
        <v>4110.708</v>
      </c>
    </row>
    <row r="74" spans="1:6" ht="12.75">
      <c r="A74" s="4" t="s">
        <v>29</v>
      </c>
      <c r="F74" s="32">
        <f>F70+F73</f>
        <v>4781.843999999999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2796.4</v>
      </c>
      <c r="C77" t="s">
        <v>13</v>
      </c>
      <c r="D77" s="11">
        <v>2.56</v>
      </c>
      <c r="E77" t="s">
        <v>14</v>
      </c>
      <c r="F77" s="11">
        <f>B77*D77</f>
        <v>7158.784000000001</v>
      </c>
    </row>
    <row r="78" spans="1:6" ht="12.75">
      <c r="A78" s="4" t="s">
        <v>31</v>
      </c>
      <c r="F78" s="32">
        <f>SUM(F77)</f>
        <v>7158.784000000001</v>
      </c>
    </row>
    <row r="79" spans="1:6" ht="12.75">
      <c r="A79" s="60" t="s">
        <v>78</v>
      </c>
      <c r="B79" s="56"/>
      <c r="C79" s="56"/>
      <c r="D79" s="59">
        <v>0</v>
      </c>
      <c r="E79" s="56"/>
      <c r="F79" s="61">
        <f>D79*E33</f>
        <v>0</v>
      </c>
    </row>
    <row r="80" spans="1:6" ht="12.75">
      <c r="A80" s="1" t="s">
        <v>32</v>
      </c>
      <c r="B80" s="1"/>
      <c r="F80" s="32">
        <f>F52+F56+F68+F74+F78+F79</f>
        <v>33560.29391418453</v>
      </c>
    </row>
    <row r="81" spans="1:9" ht="12.75">
      <c r="A81" s="1" t="s">
        <v>76</v>
      </c>
      <c r="B81" s="36"/>
      <c r="C81" s="47">
        <v>0.058</v>
      </c>
      <c r="D81" s="1"/>
      <c r="E81" s="1"/>
      <c r="F81" s="32">
        <f>F80*5.8%</f>
        <v>1946.4970470227024</v>
      </c>
      <c r="I81" s="7"/>
    </row>
    <row r="82" spans="1:9" ht="12.75">
      <c r="A82" s="1"/>
      <c r="B82" s="36" t="s">
        <v>128</v>
      </c>
      <c r="C82" s="47"/>
      <c r="D82" s="1"/>
      <c r="E82" s="54"/>
      <c r="F82" s="55">
        <v>2631.44</v>
      </c>
      <c r="I82" s="7"/>
    </row>
    <row r="83" spans="1:9" ht="12.75">
      <c r="A83" s="1"/>
      <c r="B83" s="36" t="s">
        <v>129</v>
      </c>
      <c r="C83" s="47"/>
      <c r="D83" s="1"/>
      <c r="E83" s="54"/>
      <c r="F83" s="55">
        <f>2*392.9</f>
        <v>785.8</v>
      </c>
      <c r="I83" s="7"/>
    </row>
    <row r="84" spans="1:9" ht="12.75">
      <c r="A84" s="1"/>
      <c r="B84" s="36" t="s">
        <v>130</v>
      </c>
      <c r="C84" s="47"/>
      <c r="D84" s="1"/>
      <c r="E84" s="54"/>
      <c r="F84" s="55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2">
        <f>F80+F81+F82+F83+F84</f>
        <v>38924.03096120724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44713</v>
      </c>
      <c r="C87" s="40">
        <v>-795135</v>
      </c>
      <c r="D87" s="43">
        <f>F44</f>
        <v>44018.81</v>
      </c>
      <c r="E87" s="43">
        <f>F85</f>
        <v>38924.03096120724</v>
      </c>
      <c r="F87" s="44">
        <f>C87+D87-E87</f>
        <v>-790040.2209612072</v>
      </c>
    </row>
    <row r="89" spans="1:6" ht="13.5" thickBot="1">
      <c r="A89" t="s">
        <v>111</v>
      </c>
      <c r="C89" s="51">
        <v>44713</v>
      </c>
      <c r="D89" s="8" t="s">
        <v>112</v>
      </c>
      <c r="E89" s="51">
        <v>44742</v>
      </c>
      <c r="F89" t="s">
        <v>113</v>
      </c>
    </row>
    <row r="90" spans="1:7" ht="13.5" thickBot="1">
      <c r="A90" t="s">
        <v>114</v>
      </c>
      <c r="F90" s="52">
        <f>E87</f>
        <v>38924.03096120724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2019-11-27T10:45:03Z</cp:lastPrinted>
  <dcterms:created xsi:type="dcterms:W3CDTF">2008-08-18T07:30:19Z</dcterms:created>
  <dcterms:modified xsi:type="dcterms:W3CDTF">2022-08-19T05:53:59Z</dcterms:modified>
  <cp:category/>
  <cp:version/>
  <cp:contentType/>
  <cp:contentStatus/>
</cp:coreProperties>
</file>