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<sst xmlns="http://schemas.openxmlformats.org/spreadsheetml/2006/main" count="170" uniqueCount="146">
  <si>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</si>
  <si>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</si>
  <si>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</si>
  <si>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</si>
  <si>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</si>
  <si>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</si>
  <si>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</si>
  <si>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</si>
  <si>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</si>
  <si>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</si>
  <si>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</si>
  <si>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</si>
  <si>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</si>
  <si>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</si>
  <si>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</si>
  <si>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</si>
  <si>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</si>
  <si>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</si>
  <si>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</si>
  <si>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</si>
  <si>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</si>
  <si>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</si>
  <si>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</si>
  <si>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</si>
  <si>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</si>
  <si>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</si>
  <si>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</si>
  <si>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</si>
  <si>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</si>
  <si>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</si>
  <si>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</si>
  <si>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</si>
  <si>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</si>
  <si>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</si>
  <si>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</si>
  <si>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</si>
  <si>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</si>
  <si>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</si>
  <si>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</si>
  <si>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</si>
  <si>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</si>
  <si>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</si>
  <si>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</si>
  <si>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</si>
  <si>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</si>
  <si>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</si>
  <si>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</si>
  <si>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</si>
  <si>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</si>
  <si>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</si>
  <si>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</si>
  <si>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</si>
  <si>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</si>
  <si>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</si>
  <si>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</si>
  <si>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</si>
  <si>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</si>
  <si>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</si>
  <si>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</si>
  <si>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</si>
  <si>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</si>
  <si>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</si>
  <si>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</si>
  <si>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</si>
  <si>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</si>
  <si>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</si>
  <si>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</si>
  <si>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</si>
  <si>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</si>
  <si>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</si>
  <si>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</si>
  <si>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</si>
  <si>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</si>
  <si>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</si>
  <si>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</si>
  <si>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</si>
  <si>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</si>
  <si>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</si>
  <si>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</si>
  <si>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</si>
  <si>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</si>
  <si>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</si>
  <si>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</si>
  <si>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</si>
  <si>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</si>
  <si>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</si>
  <si>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</si>
  <si>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</si>
  <si>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</si>
  <si>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</si>
  <si>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</si>
  <si>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</si>
  <si>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</si>
  <si>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</si>
  <si>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</si>
  <si>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</si>
  <si>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</si>
  <si>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</si>
  <si>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</si>
  <si>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</si>
  <si>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</si>
  <si>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</si>
  <si>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</si>
  <si>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</si>
  <si>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</si>
  <si>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</si>
  <si>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</si>
  <si>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</si>
  <si>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</si>
  <si>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</si>
  <si>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</si>
  <si>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</si>
  <si>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</si>
  <si>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</si>
  <si>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</si>
  <si>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</si>
  <si>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</si>
  <si>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</si>
  <si>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</si>
  <si>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</si>
  <si>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</si>
  <si>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</si>
  <si>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</si>
  <si>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</si>
  <si>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</si>
  <si>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</si>
  <si>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</si>
  <si>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</si>
  <si>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</si>
  <si>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</si>
  <si>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мая</t>
  </si>
  <si>
    <t>за   май  2022 г.</t>
  </si>
  <si>
    <t>ост.на 01.06</t>
  </si>
  <si>
    <t>2022 г.</t>
  </si>
  <si>
    <t>смена труб д 25 (2мп.) п.пр.</t>
  </si>
  <si>
    <t>труба д 25 п.пр.</t>
  </si>
  <si>
    <t>2мп</t>
  </si>
  <si>
    <t>муфта 25</t>
  </si>
  <si>
    <t>2шт</t>
  </si>
  <si>
    <t>американка 25</t>
  </si>
  <si>
    <t>смена вентиля д 25 (1шт) п-д2 подвал</t>
  </si>
  <si>
    <t>вентиль д 25</t>
  </si>
  <si>
    <t>1шт</t>
  </si>
  <si>
    <t>лампа</t>
  </si>
  <si>
    <t>4шт</t>
  </si>
  <si>
    <t>смена ламп (4шт)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</si>
</sst>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7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L27" sqref="L27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5</v>
      </c>
      <c r="K2" s="5" t="s">
        <v>131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130</v>
      </c>
      <c r="G5" s="8" t="s">
        <v>133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690.2890738800002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6.0600000000000005</v>
      </c>
      <c r="M20" s="34">
        <f>SUM(M6:M19)</f>
        <v>1263.7920808800004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45">
        <f>0.02*184.3</f>
        <v>3.6860000000000004</v>
      </c>
      <c r="M24" s="33">
        <f>L24*160.174*1.302*1.15</f>
        <v>884.0079623172</v>
      </c>
    </row>
    <row r="25" spans="1:13" ht="12.75">
      <c r="A25" t="s">
        <v>106</v>
      </c>
      <c r="J25" s="20">
        <v>2</v>
      </c>
      <c r="K25" s="20" t="s">
        <v>140</v>
      </c>
      <c r="L25" s="45">
        <v>1.03</v>
      </c>
      <c r="M25" s="33">
        <f aca="true" t="shared" si="1" ref="M25:M41">L25*160.174*1.302*1.15</f>
        <v>247.02338610599998</v>
      </c>
    </row>
    <row r="26" spans="1:13" ht="12.75">
      <c r="A26" t="s">
        <v>107</v>
      </c>
      <c r="J26" s="20">
        <v>3</v>
      </c>
      <c r="K26" s="20" t="s">
        <v>145</v>
      </c>
      <c r="L26" s="45">
        <f>4*0.07</f>
        <v>0.28</v>
      </c>
      <c r="M26" s="33">
        <f t="shared" si="1"/>
        <v>67.15198845600001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4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>
        <v>16</v>
      </c>
      <c r="K39" s="20"/>
      <c r="L39" s="25"/>
      <c r="M39" s="33">
        <f t="shared" si="1"/>
        <v>0</v>
      </c>
    </row>
    <row r="40" spans="1:13" ht="12.75">
      <c r="A40" s="2" t="s">
        <v>6</v>
      </c>
      <c r="F40" s="11">
        <v>10586.72</v>
      </c>
      <c r="J40" s="20">
        <v>17</v>
      </c>
      <c r="K40" s="20"/>
      <c r="L40" s="25"/>
      <c r="M40" s="33">
        <f t="shared" si="1"/>
        <v>0</v>
      </c>
    </row>
    <row r="41" spans="1:13" ht="12.75">
      <c r="A41" t="s">
        <v>7</v>
      </c>
      <c r="F41" s="5">
        <v>39516.63</v>
      </c>
      <c r="J41" s="20">
        <v>18</v>
      </c>
      <c r="K41" s="20"/>
      <c r="L41" s="25"/>
      <c r="M41" s="33">
        <f t="shared" si="1"/>
        <v>0</v>
      </c>
    </row>
    <row r="42" spans="2:13" ht="12.75">
      <c r="B42" t="s">
        <v>8</v>
      </c>
      <c r="F42" s="9">
        <f>F41/F40</f>
        <v>3.7326603518370183</v>
      </c>
      <c r="J42" s="20"/>
      <c r="K42" s="30" t="s">
        <v>58</v>
      </c>
      <c r="L42" s="28">
        <f>SUM(L24:L41)</f>
        <v>4.996</v>
      </c>
      <c r="M42" s="34">
        <f>SUM(M24:M41)</f>
        <v>1198.1833368792002</v>
      </c>
    </row>
    <row r="43" spans="1:11" ht="12.75">
      <c r="A43" t="s">
        <v>125</v>
      </c>
      <c r="F43" s="11">
        <f>250+400+250</f>
        <v>900</v>
      </c>
      <c r="K43" s="1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40416.63</v>
      </c>
      <c r="J44" s="22" t="s">
        <v>36</v>
      </c>
      <c r="K44" s="22"/>
      <c r="L44" s="22" t="s">
        <v>63</v>
      </c>
      <c r="M44" s="22" t="s">
        <v>42</v>
      </c>
    </row>
    <row r="45" spans="10:13" ht="12.75">
      <c r="J45" s="23" t="s">
        <v>37</v>
      </c>
      <c r="K45" s="23" t="s">
        <v>38</v>
      </c>
      <c r="L45" s="23"/>
      <c r="M45" s="23" t="s">
        <v>64</v>
      </c>
    </row>
    <row r="46" spans="2:13" ht="12.75">
      <c r="B46" s="1" t="s">
        <v>10</v>
      </c>
      <c r="C46" s="1"/>
      <c r="J46" s="20">
        <v>1</v>
      </c>
      <c r="K46" s="20" t="s">
        <v>135</v>
      </c>
      <c r="L46" s="47" t="s">
        <v>136</v>
      </c>
      <c r="M46" s="25">
        <f>2*145.4</f>
        <v>290.8</v>
      </c>
    </row>
    <row r="47" spans="10:13" ht="12.75">
      <c r="J47" s="20">
        <v>2</v>
      </c>
      <c r="K47" s="20" t="s">
        <v>137</v>
      </c>
      <c r="L47" s="25" t="s">
        <v>138</v>
      </c>
      <c r="M47" s="25">
        <f>2*5.42</f>
        <v>10.84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 t="s">
        <v>139</v>
      </c>
      <c r="L48" s="25" t="s">
        <v>138</v>
      </c>
      <c r="M48" s="25">
        <f>2*135.87</f>
        <v>271.74</v>
      </c>
    </row>
    <row r="49" spans="1:13" ht="12.75">
      <c r="A49" t="s">
        <v>12</v>
      </c>
      <c r="F49" s="11">
        <f>(6396+6715)*1.302</f>
        <v>17070.522</v>
      </c>
      <c r="J49" s="20">
        <v>4</v>
      </c>
      <c r="K49" s="20" t="s">
        <v>137</v>
      </c>
      <c r="L49" s="25" t="s">
        <v>138</v>
      </c>
      <c r="M49" s="25">
        <f>2*78.66</f>
        <v>157.32</v>
      </c>
    </row>
    <row r="50" spans="1:13" ht="12.75">
      <c r="A50" s="6" t="s">
        <v>15</v>
      </c>
      <c r="F50" s="11">
        <f>(1745+1832)*1.302</f>
        <v>4657.254</v>
      </c>
      <c r="J50" s="20">
        <v>5</v>
      </c>
      <c r="K50" s="20" t="s">
        <v>141</v>
      </c>
      <c r="L50" s="25" t="s">
        <v>142</v>
      </c>
      <c r="M50" s="25">
        <v>918</v>
      </c>
    </row>
    <row r="51" spans="1:13" ht="12.75">
      <c r="A51" s="56" t="s">
        <v>83</v>
      </c>
      <c r="B51" s="53"/>
      <c r="C51" s="53"/>
      <c r="D51" s="53"/>
      <c r="E51" s="55">
        <v>0</v>
      </c>
      <c r="F51" s="54">
        <f>E51*E33</f>
        <v>0</v>
      </c>
      <c r="J51" s="20">
        <v>6</v>
      </c>
      <c r="K51" s="20" t="s">
        <v>143</v>
      </c>
      <c r="L51" s="25" t="s">
        <v>144</v>
      </c>
      <c r="M51" s="25">
        <f>0.04*7.1</f>
        <v>0.284</v>
      </c>
    </row>
    <row r="52" spans="1:13" ht="12.75">
      <c r="A52" s="4" t="s">
        <v>34</v>
      </c>
      <c r="F52" s="32">
        <f>F49+F50+F51</f>
        <v>21727.776</v>
      </c>
      <c r="J52" s="20">
        <v>7</v>
      </c>
      <c r="K52" s="20"/>
      <c r="L52" s="25"/>
      <c r="M52" s="25"/>
    </row>
    <row r="53" spans="1:13" ht="12.75">
      <c r="A53" s="4" t="s">
        <v>16</v>
      </c>
      <c r="J53" s="20">
        <v>8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5"/>
      <c r="M54" s="45"/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10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11</v>
      </c>
      <c r="K56" s="20"/>
      <c r="L56" s="25"/>
      <c r="M56" s="25"/>
    </row>
    <row r="57" spans="1:13" ht="12.75">
      <c r="A57" s="4" t="s">
        <v>18</v>
      </c>
      <c r="B57" s="4"/>
      <c r="J57" s="20">
        <v>12</v>
      </c>
      <c r="K57" s="20"/>
      <c r="L57" s="25"/>
      <c r="M57" s="45"/>
    </row>
    <row r="58" spans="1:13" ht="12.75">
      <c r="A58" t="s">
        <v>19</v>
      </c>
      <c r="C58" s="46">
        <v>302810</v>
      </c>
      <c r="D58">
        <v>224780.8</v>
      </c>
      <c r="E58">
        <v>3156.5</v>
      </c>
      <c r="F58" s="35">
        <f>C58/D58*E58</f>
        <v>4252.230461854394</v>
      </c>
      <c r="J58" s="20">
        <v>13</v>
      </c>
      <c r="K58" s="20"/>
      <c r="L58" s="25"/>
      <c r="M58" s="25"/>
    </row>
    <row r="59" spans="1:13" ht="12.75">
      <c r="A59" t="s">
        <v>20</v>
      </c>
      <c r="F59" s="35">
        <f>M20</f>
        <v>1263.7920808800004</v>
      </c>
      <c r="J59" s="20">
        <v>14</v>
      </c>
      <c r="K59" s="20"/>
      <c r="L59" s="25"/>
      <c r="M59" s="45"/>
    </row>
    <row r="60" spans="1:13" ht="12.75">
      <c r="A60" t="s">
        <v>21</v>
      </c>
      <c r="F60" s="11">
        <f>M42</f>
        <v>1198.1833368792002</v>
      </c>
      <c r="J60" s="20">
        <v>15</v>
      </c>
      <c r="K60" s="20"/>
      <c r="L60" s="25"/>
      <c r="M60" s="25"/>
    </row>
    <row r="61" spans="1:13" ht="12.75">
      <c r="A61" t="s">
        <v>73</v>
      </c>
      <c r="F61" s="5">
        <f>3*600*1.302</f>
        <v>2343.6</v>
      </c>
      <c r="J61" s="20">
        <v>16</v>
      </c>
      <c r="K61" s="20"/>
      <c r="L61" s="25"/>
      <c r="M61" s="25"/>
    </row>
    <row r="62" spans="1:13" ht="12.75">
      <c r="A62" t="s">
        <v>22</v>
      </c>
      <c r="F62" s="5">
        <f>M62</f>
        <v>1648.9840000000002</v>
      </c>
      <c r="J62" s="20"/>
      <c r="K62" s="20"/>
      <c r="L62" s="31" t="s">
        <v>65</v>
      </c>
      <c r="M62" s="28">
        <f>SUM(M46:M61)</f>
        <v>1648.9840000000002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3156.5</v>
      </c>
      <c r="C65" t="s">
        <v>13</v>
      </c>
      <c r="D65" s="11">
        <v>0.33</v>
      </c>
      <c r="E65" t="s">
        <v>14</v>
      </c>
      <c r="F65" s="5">
        <f>B65*D65</f>
        <v>1041.645</v>
      </c>
    </row>
    <row r="66" spans="1:6" ht="12.75">
      <c r="A66" s="59" t="s">
        <v>78</v>
      </c>
      <c r="B66" s="59"/>
      <c r="C66" s="59"/>
      <c r="D66" s="60"/>
      <c r="E66" s="59"/>
      <c r="F66" s="61">
        <v>9478</v>
      </c>
    </row>
    <row r="67" spans="1:6" ht="12.75">
      <c r="A67" s="53" t="s">
        <v>84</v>
      </c>
      <c r="B67" s="53"/>
      <c r="C67" s="53"/>
      <c r="D67" s="54">
        <v>0</v>
      </c>
      <c r="E67" s="53"/>
      <c r="F67" s="55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21226.434879613596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0.21</v>
      </c>
      <c r="E70" t="s">
        <v>14</v>
      </c>
      <c r="F70" s="11">
        <f>B70*D70</f>
        <v>662.865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1.53</v>
      </c>
      <c r="E73" t="s">
        <v>14</v>
      </c>
      <c r="F73" s="11">
        <f>B73*D73</f>
        <v>4829.445</v>
      </c>
    </row>
    <row r="74" spans="1:6" ht="12.75">
      <c r="A74" s="4" t="s">
        <v>29</v>
      </c>
      <c r="F74" s="32">
        <f>F70+F73</f>
        <v>5492.3099999999995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2.41</v>
      </c>
      <c r="E77" t="s">
        <v>14</v>
      </c>
      <c r="F77" s="11">
        <f>B77*D77</f>
        <v>7607.165000000001</v>
      </c>
    </row>
    <row r="78" spans="1:6" ht="12.75">
      <c r="A78" s="4" t="s">
        <v>32</v>
      </c>
      <c r="F78" s="32">
        <f>SUM(F77)</f>
        <v>7607.165000000001</v>
      </c>
    </row>
    <row r="79" spans="1:6" ht="12.75">
      <c r="A79" s="57" t="s">
        <v>77</v>
      </c>
      <c r="B79" s="53"/>
      <c r="C79" s="53"/>
      <c r="D79" s="55">
        <v>0</v>
      </c>
      <c r="E79" s="53"/>
      <c r="F79" s="58">
        <f>D79*E33</f>
        <v>0</v>
      </c>
    </row>
    <row r="80" spans="1:6" ht="12.75">
      <c r="A80" s="1" t="s">
        <v>33</v>
      </c>
      <c r="B80" s="1"/>
      <c r="F80" s="32">
        <f>F52+F56+F68+F74+F78+F79</f>
        <v>56053.6858796136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3251.1137810175887</v>
      </c>
      <c r="I81" s="7"/>
    </row>
    <row r="82" spans="1:9" ht="12.75">
      <c r="A82" s="1"/>
      <c r="B82" s="36" t="s">
        <v>127</v>
      </c>
      <c r="C82" s="36"/>
      <c r="D82" s="1"/>
      <c r="E82" s="51"/>
      <c r="F82" s="52">
        <f>8188.96+8417.56</f>
        <v>16606.52</v>
      </c>
      <c r="I82" s="7"/>
    </row>
    <row r="83" spans="1:9" ht="12.75">
      <c r="A83" s="1"/>
      <c r="B83" s="36" t="s">
        <v>128</v>
      </c>
      <c r="C83" s="36"/>
      <c r="D83" s="1"/>
      <c r="E83" s="51"/>
      <c r="F83" s="52">
        <v>252.74</v>
      </c>
      <c r="I83" s="7"/>
    </row>
    <row r="84" spans="1:9" ht="12.75">
      <c r="A84" s="1"/>
      <c r="B84" s="36" t="s">
        <v>129</v>
      </c>
      <c r="C84" s="36"/>
      <c r="D84" s="1"/>
      <c r="E84" s="51"/>
      <c r="F84" s="52">
        <f>1883.4+281.03</f>
        <v>2164.4300000000003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78328.4896606312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132</v>
      </c>
    </row>
    <row r="87" spans="1:6" ht="12.75">
      <c r="A87" s="13"/>
      <c r="B87" s="39">
        <v>44682</v>
      </c>
      <c r="C87" s="40">
        <v>-25697</v>
      </c>
      <c r="D87" s="43">
        <f>F44</f>
        <v>40416.63</v>
      </c>
      <c r="E87" s="43">
        <f>F85</f>
        <v>78328.4896606312</v>
      </c>
      <c r="F87" s="44">
        <f>C87+D87-E87</f>
        <v>-63608.8596606312</v>
      </c>
    </row>
    <row r="89" spans="1:6" ht="13.5" thickBot="1">
      <c r="A89" t="s">
        <v>111</v>
      </c>
      <c r="C89" s="49">
        <v>44682</v>
      </c>
      <c r="D89" s="8" t="s">
        <v>112</v>
      </c>
      <c r="E89" s="49">
        <v>44712</v>
      </c>
      <c r="F89" t="s">
        <v>113</v>
      </c>
    </row>
    <row r="90" spans="1:7" ht="13.5" thickBot="1">
      <c r="A90" t="s">
        <v>114</v>
      </c>
      <c r="F90" s="50">
        <f>E87</f>
        <v>78328.4896606312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2017-08-21T12:46:41Z</cp:lastPrinted>
  <dcterms:created xsi:type="dcterms:W3CDTF">2008-08-18T07:30:19Z</dcterms:created>
  <dcterms:modified xsi:type="dcterms:W3CDTF">2022-07-27T13:05:41Z</dcterms:modified>
  <cp:category/>
  <cp:version/>
  <cp:contentType/>
  <cp:contentStatus/>
</cp:coreProperties>
</file>