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<sst xmlns="http://schemas.openxmlformats.org/spreadsheetml/2006/main" count="168" uniqueCount="145">
  <si>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</si>
  <si>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</si>
  <si>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</si>
  <si>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</si>
  <si>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</si>
  <si>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</si>
  <si>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</si>
  <si>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</si>
  <si>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</si>
  <si>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</si>
  <si>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</si>
  <si>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</si>
  <si>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</si>
  <si>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</si>
  <si>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</si>
  <si>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</si>
  <si>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</si>
  <si>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</si>
  <si>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</si>
  <si>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</si>
  <si>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</si>
  <si>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</si>
  <si>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</si>
  <si>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</si>
  <si>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</si>
  <si>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</si>
  <si>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</si>
  <si>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</si>
  <si>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</si>
  <si>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</si>
  <si>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</si>
  <si>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</si>
  <si>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</si>
  <si>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</si>
  <si>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</si>
  <si>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</si>
  <si>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</si>
  <si>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</si>
  <si>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</si>
  <si>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</si>
  <si>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</si>
  <si>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</si>
  <si>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</si>
  <si>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</si>
  <si>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</si>
  <si>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</si>
  <si>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</si>
  <si>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</si>
  <si>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</si>
  <si>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</si>
  <si>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</si>
  <si>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</si>
  <si>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</si>
  <si>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</si>
  <si>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</si>
  <si>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</si>
  <si>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</si>
  <si>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</si>
  <si>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</si>
  <si>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</si>
  <si>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</si>
  <si>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</si>
  <si>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</si>
  <si>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</si>
  <si>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</si>
  <si>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</si>
  <si>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</si>
  <si>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</si>
  <si>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</si>
  <si>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</si>
  <si>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</si>
  <si>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</si>
  <si>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</si>
  <si>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</si>
  <si>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</si>
  <si>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</si>
  <si>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</si>
  <si>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</si>
  <si>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</si>
  <si>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</si>
  <si>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</si>
  <si>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</si>
  <si>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</si>
  <si>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</si>
  <si>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</si>
  <si>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</si>
  <si>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</si>
  <si>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</si>
  <si>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</si>
  <si>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</si>
  <si>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</si>
  <si>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</si>
  <si>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</si>
  <si>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</si>
  <si>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</si>
  <si>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</si>
  <si>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</si>
  <si>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</si>
  <si>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</si>
  <si>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</si>
  <si>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</si>
  <si>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</si>
  <si>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</si>
  <si>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</si>
  <si>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</si>
  <si>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</si>
  <si>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</si>
  <si>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</si>
  <si>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</si>
  <si>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</si>
  <si>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</si>
  <si>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</si>
  <si>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</si>
  <si>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</si>
  <si>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</si>
  <si>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</si>
  <si>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</si>
  <si>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</si>
  <si>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</si>
  <si>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</si>
  <si>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</si>
  <si>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</si>
  <si>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</si>
  <si>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</si>
  <si>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</si>
  <si>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</si>
  <si>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</si>
  <si>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</si>
  <si>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</si>
  <si>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</si>
  <si>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</si>
  <si>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</si>
  <si>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</si>
  <si>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</si>
  <si>
    <t>смена ламп (1шт) п-д2,4</t>
  </si>
  <si>
    <t>лампа</t>
  </si>
  <si>
    <t>1шт</t>
  </si>
  <si>
    <t>ремонт фасада</t>
  </si>
  <si>
    <t>цемент</t>
  </si>
  <si>
    <t>125кг</t>
  </si>
  <si>
    <t>ремонт вод.труб.</t>
  </si>
  <si>
    <t>отвод 125</t>
  </si>
  <si>
    <t>6шт</t>
  </si>
  <si>
    <t>труба 125</t>
  </si>
  <si>
    <t>1мп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</si>
</sst>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M50" sqref="M50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3.4</v>
      </c>
      <c r="K2" s="5" t="s">
        <v>133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2.83</v>
      </c>
      <c r="M6" s="48">
        <f>L6*160.174*1.302</f>
        <v>590.1867308400001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5.13</v>
      </c>
      <c r="M20" s="32">
        <f>SUM(M6:M19)</f>
        <v>1069.84379124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0.071</v>
      </c>
      <c r="M24" s="31">
        <f aca="true" t="shared" si="1" ref="M24:M41">L24*160.174*1.302*1.15</f>
        <v>17.0278256442</v>
      </c>
    </row>
    <row r="25" spans="1:13" ht="12.75">
      <c r="A25" t="s">
        <v>114</v>
      </c>
      <c r="J25" s="20">
        <v>2</v>
      </c>
      <c r="K25" s="20" t="s">
        <v>137</v>
      </c>
      <c r="L25" s="48">
        <v>8.95</v>
      </c>
      <c r="M25" s="31">
        <f t="shared" si="1"/>
        <v>2146.4653452899997</v>
      </c>
    </row>
    <row r="26" spans="1:13" ht="12.75">
      <c r="A26" t="s">
        <v>115</v>
      </c>
      <c r="J26" s="20">
        <v>3</v>
      </c>
      <c r="K26" s="20" t="s">
        <v>140</v>
      </c>
      <c r="L26" s="48">
        <v>7.45</v>
      </c>
      <c r="M26" s="31">
        <f t="shared" si="1"/>
        <v>1786.7225499899998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f>52574.56-1097.03</f>
        <v>51477.53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85423.74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1.6594374283303803</v>
      </c>
      <c r="J42" s="20"/>
      <c r="K42" s="30" t="s">
        <v>57</v>
      </c>
      <c r="L42" s="28">
        <f>SUM(L24:L41)</f>
        <v>16.471</v>
      </c>
      <c r="M42" s="32">
        <f>SUM(M24:M41)</f>
        <v>3950.2157209241996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86723.74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135</v>
      </c>
      <c r="L46" s="23" t="s">
        <v>136</v>
      </c>
      <c r="M46" s="23">
        <v>13.6</v>
      </c>
    </row>
    <row r="47" spans="10:13" ht="12.75">
      <c r="J47" s="20">
        <v>2</v>
      </c>
      <c r="K47" s="20" t="s">
        <v>138</v>
      </c>
      <c r="L47" s="23" t="s">
        <v>139</v>
      </c>
      <c r="M47" s="23">
        <f>125*7.92</f>
        <v>990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141</v>
      </c>
      <c r="L48" s="23" t="s">
        <v>142</v>
      </c>
      <c r="M48" s="23">
        <f>6*90</f>
        <v>540</v>
      </c>
    </row>
    <row r="49" spans="1:13" ht="12.75">
      <c r="A49" t="s">
        <v>12</v>
      </c>
      <c r="F49" s="11">
        <f>(4835+5077)*1.302</f>
        <v>12905.424</v>
      </c>
      <c r="J49" s="20">
        <v>4</v>
      </c>
      <c r="K49" s="20" t="s">
        <v>143</v>
      </c>
      <c r="L49" s="23" t="s">
        <v>144</v>
      </c>
      <c r="M49" s="23">
        <v>334.97</v>
      </c>
    </row>
    <row r="50" spans="1:13" ht="12.75">
      <c r="A50" s="6" t="s">
        <v>15</v>
      </c>
      <c r="F50" s="11">
        <f>(1745+1832)*1.302</f>
        <v>4657.254</v>
      </c>
      <c r="J50" s="20">
        <v>5</v>
      </c>
      <c r="K50" s="20"/>
      <c r="L50" s="25"/>
      <c r="M50" s="23"/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33</v>
      </c>
      <c r="D52" s="5"/>
      <c r="F52" s="33">
        <f>F49+F50+F51</f>
        <v>17562.678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25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0.5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598737</v>
      </c>
      <c r="D59">
        <v>224780.8</v>
      </c>
      <c r="E59">
        <v>3205.8</v>
      </c>
      <c r="F59" s="36">
        <f>C59/D59*E59</f>
        <v>8539.123780144924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1069.84379124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3950.2157209241996</v>
      </c>
      <c r="J61" s="20"/>
      <c r="K61" s="20"/>
      <c r="L61" s="34" t="s">
        <v>63</v>
      </c>
      <c r="M61" s="35">
        <f>SUM(M46:M60)</f>
        <v>1878.57</v>
      </c>
    </row>
    <row r="62" spans="1:6" ht="12.75">
      <c r="A62" t="s">
        <v>70</v>
      </c>
      <c r="F62" s="5">
        <f>4*600*1.302</f>
        <v>3124.8</v>
      </c>
    </row>
    <row r="63" spans="1:6" ht="12.75">
      <c r="A63" t="s">
        <v>22</v>
      </c>
      <c r="F63" s="5">
        <f>M61</f>
        <v>1878.57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3205.8</v>
      </c>
      <c r="C66" t="s">
        <v>13</v>
      </c>
      <c r="D66" s="11">
        <v>0.62</v>
      </c>
      <c r="E66" t="s">
        <v>14</v>
      </c>
      <c r="F66" s="11">
        <f>B66*D66</f>
        <v>1987.596</v>
      </c>
    </row>
    <row r="67" spans="1:6" ht="12.75">
      <c r="A67" s="56" t="s">
        <v>77</v>
      </c>
      <c r="B67" s="56"/>
      <c r="C67" s="56"/>
      <c r="D67" s="57"/>
      <c r="E67" s="56"/>
      <c r="F67" s="57">
        <v>0</v>
      </c>
    </row>
    <row r="68" spans="1:6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20550.149292309125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0.4</v>
      </c>
      <c r="E71" t="s">
        <v>14</v>
      </c>
      <c r="F71" s="11">
        <f>B71*D71</f>
        <v>1282.3200000000002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2.54</v>
      </c>
      <c r="E74" t="s">
        <v>14</v>
      </c>
      <c r="F74" s="11">
        <f>B74*D74</f>
        <v>8142.732000000001</v>
      </c>
    </row>
    <row r="75" spans="1:6" ht="12.75">
      <c r="A75" s="10" t="s">
        <v>29</v>
      </c>
      <c r="F75" s="33">
        <f>F71+F74</f>
        <v>9425.052000000001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4.8</v>
      </c>
      <c r="E78" t="s">
        <v>14</v>
      </c>
      <c r="F78" s="11">
        <f>B78*D78</f>
        <v>15387.84</v>
      </c>
    </row>
    <row r="79" spans="1:6" ht="12.75">
      <c r="A79" s="10" t="s">
        <v>31</v>
      </c>
      <c r="F79" s="33">
        <f>SUM(F78)</f>
        <v>15387.84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62925.719292309135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3649.6917189539295</v>
      </c>
    </row>
    <row r="83" spans="1:6" ht="12.75">
      <c r="A83" s="1"/>
      <c r="B83" s="37" t="s">
        <v>127</v>
      </c>
      <c r="C83" s="37"/>
      <c r="D83" s="1"/>
      <c r="E83" s="54"/>
      <c r="F83" s="55">
        <f>6278.88+3860.8</f>
        <v>10139.68</v>
      </c>
    </row>
    <row r="84" spans="1:6" ht="12.75">
      <c r="A84" s="1"/>
      <c r="B84" s="37" t="s">
        <v>128</v>
      </c>
      <c r="C84" s="37"/>
      <c r="D84" s="1"/>
      <c r="E84" s="54"/>
      <c r="F84" s="55">
        <f>2*192.48</f>
        <v>384.96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77100.05101126306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131</v>
      </c>
    </row>
    <row r="88" spans="1:6" ht="12.75">
      <c r="A88" s="13"/>
      <c r="B88" s="40">
        <v>44621</v>
      </c>
      <c r="C88" s="41">
        <v>-174259</v>
      </c>
      <c r="D88" s="44">
        <f>F44</f>
        <v>86723.74</v>
      </c>
      <c r="E88" s="44">
        <f>F86</f>
        <v>77100.05101126306</v>
      </c>
      <c r="F88" s="45">
        <f>C88+D88-E88</f>
        <v>-164635.31101126305</v>
      </c>
    </row>
    <row r="90" spans="1:6" ht="13.5" thickBot="1">
      <c r="A90" t="s">
        <v>85</v>
      </c>
      <c r="C90" s="51">
        <v>44621</v>
      </c>
      <c r="D90" s="8" t="s">
        <v>86</v>
      </c>
      <c r="E90" s="51">
        <v>44681</v>
      </c>
      <c r="F90" t="s">
        <v>87</v>
      </c>
    </row>
    <row r="91" spans="1:7" ht="13.5" thickBot="1">
      <c r="A91" t="s">
        <v>88</v>
      </c>
      <c r="F91" s="52">
        <f>E88</f>
        <v>77100.05101126306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2022-06-17T11:47:45Z</dcterms:modified>
  <cp:category/>
  <cp:version/>
  <cp:contentType/>
  <cp:contentStatus/>
</cp:coreProperties>
</file>