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<sst xmlns="http://schemas.openxmlformats.org/spreadsheetml/2006/main" count="196" uniqueCount="159">
  <si>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</si>
  <si>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</si>
  <si>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</si>
  <si>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</si>
  <si>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</si>
  <si>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</si>
  <si>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</si>
  <si>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</si>
  <si>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</si>
  <si>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</si>
  <si>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</si>
  <si>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</si>
  <si>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</si>
  <si>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</si>
  <si>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</si>
  <si>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</si>
  <si>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</si>
  <si>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</si>
  <si>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</si>
  <si>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</si>
  <si>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</si>
  <si>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</si>
  <si>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</si>
  <si>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</si>
  <si>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</si>
  <si>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</si>
  <si>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</si>
  <si>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</si>
  <si>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</si>
  <si>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</si>
  <si>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</si>
  <si>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</si>
  <si>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</si>
  <si>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</si>
  <si>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</si>
  <si>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</si>
  <si>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</si>
  <si>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</si>
  <si>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</si>
  <si>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</si>
  <si>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</si>
  <si>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</si>
  <si>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</si>
  <si>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</si>
  <si>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</si>
  <si>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</si>
  <si>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</si>
  <si>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</si>
  <si>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</si>
  <si>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</si>
  <si>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</si>
  <si>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</si>
  <si>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</si>
  <si>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</si>
  <si>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</si>
  <si>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</si>
  <si>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</si>
  <si>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</si>
  <si>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</si>
  <si>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</si>
  <si>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</si>
  <si>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</si>
  <si>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</si>
  <si>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</si>
  <si>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</si>
  <si>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</si>
  <si>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</si>
  <si>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</si>
  <si>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</si>
  <si>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</si>
  <si>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</si>
  <si>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</si>
  <si>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</si>
  <si>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</si>
  <si>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</si>
  <si>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</si>
  <si>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</si>
  <si>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</si>
  <si>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</si>
  <si>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</si>
  <si>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</si>
  <si>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</si>
  <si>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</si>
  <si>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</si>
  <si>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</si>
  <si>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</si>
  <si>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</si>
  <si>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</si>
  <si>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</si>
  <si>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</si>
  <si>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</si>
  <si>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</si>
  <si>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</si>
  <si>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</si>
  <si>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</si>
  <si>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</si>
  <si>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</si>
  <si>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</si>
  <si>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</si>
  <si>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</si>
  <si>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</si>
  <si>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</si>
  <si>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</si>
  <si>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</si>
  <si>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</si>
  <si>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</si>
  <si>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</si>
  <si>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</si>
  <si>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</si>
  <si>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</si>
  <si>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</si>
  <si>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</si>
  <si>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</si>
  <si>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</si>
  <si>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</si>
  <si>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</si>
  <si>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</si>
  <si>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</si>
  <si>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</si>
  <si>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</si>
  <si>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</si>
  <si>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</si>
  <si>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</si>
  <si>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</si>
  <si>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</si>
  <si>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</si>
  <si>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</si>
  <si>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</si>
  <si>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</si>
  <si>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</si>
  <si>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</si>
  <si>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</si>
  <si>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2021г.</t>
  </si>
  <si>
    <t>ост.на 01.05</t>
  </si>
  <si>
    <t>апреля</t>
  </si>
  <si>
    <t>смена вентиля д 25 (1шт) т.п.</t>
  </si>
  <si>
    <t>вентиль д 25</t>
  </si>
  <si>
    <t>1шт</t>
  </si>
  <si>
    <t>2шт</t>
  </si>
  <si>
    <t>муфта паечн. 32</t>
  </si>
  <si>
    <t>муфта комб. 32</t>
  </si>
  <si>
    <t>американка 32</t>
  </si>
  <si>
    <t>смена ламп (11шт) п-д5</t>
  </si>
  <si>
    <t>лампа</t>
  </si>
  <si>
    <t>11шт</t>
  </si>
  <si>
    <t>за   март-апрель  2022 г.</t>
  </si>
  <si>
    <t xml:space="preserve">смена труб д 32 (2мп) </t>
  </si>
  <si>
    <t xml:space="preserve">смена труб д 20 (2мп) </t>
  </si>
  <si>
    <t>труба д 32</t>
  </si>
  <si>
    <t>2мп</t>
  </si>
  <si>
    <t>труба д 20</t>
  </si>
  <si>
    <t>муфта 20</t>
  </si>
  <si>
    <t>тройник 32</t>
  </si>
  <si>
    <t>уголок 32</t>
  </si>
  <si>
    <t xml:space="preserve">смена труб д 110 (2мп) </t>
  </si>
  <si>
    <t>труба д 110</t>
  </si>
  <si>
    <t>патрубок 110</t>
  </si>
  <si>
    <t>переход 110</t>
  </si>
  <si>
    <t>манжета 110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</si>
</sst>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58" sqref="M5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3.4</v>
      </c>
      <c r="K1" t="s">
        <v>67</v>
      </c>
    </row>
    <row r="2" spans="1:11" ht="12.75">
      <c r="A2" t="s">
        <v>85</v>
      </c>
      <c r="K2" s="5" t="s">
        <v>145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134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8.13</v>
      </c>
      <c r="M14" s="34">
        <f t="shared" si="0"/>
        <v>1695.4834352400003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2606.8318500000005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27.1</v>
      </c>
      <c r="M20" s="33">
        <f>SUM(M6:M19)</f>
        <v>5651.611450800001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34">
        <v>1.03</v>
      </c>
      <c r="M24" s="32">
        <f aca="true" t="shared" si="1" ref="M24:M37">L24*160.174*1.302*1.15</f>
        <v>247.02338610599998</v>
      </c>
    </row>
    <row r="25" spans="1:13" ht="12.75">
      <c r="A25" t="s">
        <v>106</v>
      </c>
      <c r="J25" s="20">
        <v>2</v>
      </c>
      <c r="K25" s="20" t="s">
        <v>142</v>
      </c>
      <c r="L25" s="34">
        <f>0.11*7.1</f>
        <v>0.7809999999999999</v>
      </c>
      <c r="M25" s="32">
        <f t="shared" si="1"/>
        <v>187.30608208619998</v>
      </c>
    </row>
    <row r="26" spans="1:13" ht="12.75">
      <c r="A26" t="s">
        <v>107</v>
      </c>
      <c r="J26" s="20">
        <v>3</v>
      </c>
      <c r="K26" s="20" t="s">
        <v>146</v>
      </c>
      <c r="L26" s="45">
        <f>0.02*156.46</f>
        <v>3.1292000000000004</v>
      </c>
      <c r="M26" s="32">
        <f t="shared" si="1"/>
        <v>750.4714367018402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147</v>
      </c>
      <c r="L27" s="34">
        <f>0.02*224.9</f>
        <v>4.498</v>
      </c>
      <c r="M27" s="32">
        <f t="shared" si="1"/>
        <v>1078.7487288396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154</v>
      </c>
      <c r="L28" s="34">
        <f>0.02*146.9</f>
        <v>2.938</v>
      </c>
      <c r="M28" s="32">
        <f t="shared" si="1"/>
        <v>704.6162217276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12.376200000000003</v>
      </c>
      <c r="M38" s="33">
        <f>SUM(M24:M37)</f>
        <v>2968.16585546124</v>
      </c>
    </row>
    <row r="39" spans="1:11" ht="12.75">
      <c r="A39" s="2" t="s">
        <v>6</v>
      </c>
      <c r="F39" s="11">
        <v>56970.22</v>
      </c>
      <c r="K39" s="1" t="s">
        <v>62</v>
      </c>
    </row>
    <row r="40" spans="1:13" ht="12.75">
      <c r="A40" t="s">
        <v>7</v>
      </c>
      <c r="F40" s="5">
        <v>102996.35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1.8078980562125266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136</v>
      </c>
      <c r="L42" s="25" t="s">
        <v>137</v>
      </c>
      <c r="M42" s="34">
        <v>871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104001.35</v>
      </c>
      <c r="J43" s="20">
        <v>2</v>
      </c>
      <c r="K43" s="20" t="s">
        <v>139</v>
      </c>
      <c r="L43" s="25" t="s">
        <v>138</v>
      </c>
      <c r="M43" s="25">
        <v>16</v>
      </c>
    </row>
    <row r="44" spans="10:13" ht="12.75">
      <c r="J44" s="20">
        <v>3</v>
      </c>
      <c r="K44" s="20" t="s">
        <v>140</v>
      </c>
      <c r="L44" s="25" t="s">
        <v>137</v>
      </c>
      <c r="M44" s="34">
        <v>135.3</v>
      </c>
    </row>
    <row r="45" spans="2:13" ht="12.75">
      <c r="B45" s="1" t="s">
        <v>10</v>
      </c>
      <c r="C45" s="1"/>
      <c r="J45" s="20">
        <v>4</v>
      </c>
      <c r="K45" s="20" t="s">
        <v>141</v>
      </c>
      <c r="L45" s="25" t="s">
        <v>137</v>
      </c>
      <c r="M45" s="25">
        <v>173</v>
      </c>
    </row>
    <row r="46" spans="10:13" ht="12.75">
      <c r="J46" s="20">
        <v>5</v>
      </c>
      <c r="K46" s="20" t="s">
        <v>143</v>
      </c>
      <c r="L46" s="25" t="s">
        <v>144</v>
      </c>
      <c r="M46" s="25">
        <f>11*13.6</f>
        <v>149.6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148</v>
      </c>
      <c r="L47" s="25" t="s">
        <v>149</v>
      </c>
      <c r="M47" s="25">
        <f>2*212</f>
        <v>424</v>
      </c>
    </row>
    <row r="48" spans="1:13" ht="12.75">
      <c r="A48" t="s">
        <v>12</v>
      </c>
      <c r="F48" s="11">
        <f>(6396+6715)*1.302</f>
        <v>17070.522</v>
      </c>
      <c r="J48" s="20">
        <v>7</v>
      </c>
      <c r="K48" s="20" t="s">
        <v>150</v>
      </c>
      <c r="L48" s="25" t="s">
        <v>149</v>
      </c>
      <c r="M48" s="25">
        <f>2*102.48</f>
        <v>204.96</v>
      </c>
    </row>
    <row r="49" spans="1:13" ht="12.75">
      <c r="A49" s="6" t="s">
        <v>15</v>
      </c>
      <c r="F49" s="11">
        <f>(2727+2863)*1.302</f>
        <v>7278.18</v>
      </c>
      <c r="J49" s="20">
        <v>8</v>
      </c>
      <c r="K49" s="20" t="s">
        <v>141</v>
      </c>
      <c r="L49" s="25" t="s">
        <v>137</v>
      </c>
      <c r="M49" s="25">
        <v>173</v>
      </c>
    </row>
    <row r="50" spans="1:13" ht="12.75">
      <c r="A50" s="55" t="s">
        <v>82</v>
      </c>
      <c r="B50" s="46"/>
      <c r="C50" s="46"/>
      <c r="D50" s="46"/>
      <c r="E50" s="56">
        <v>0</v>
      </c>
      <c r="F50" s="47">
        <f>E50*E32</f>
        <v>0</v>
      </c>
      <c r="J50" s="20">
        <v>9</v>
      </c>
      <c r="K50" s="20" t="s">
        <v>140</v>
      </c>
      <c r="L50" s="25" t="s">
        <v>138</v>
      </c>
      <c r="M50" s="25">
        <f>2*135.3</f>
        <v>270.6</v>
      </c>
    </row>
    <row r="51" spans="1:13" ht="12.75">
      <c r="A51" s="4" t="s">
        <v>34</v>
      </c>
      <c r="F51" s="31">
        <f>F48+F49+F50</f>
        <v>24348.702</v>
      </c>
      <c r="J51" s="20">
        <v>10</v>
      </c>
      <c r="K51" s="20" t="s">
        <v>151</v>
      </c>
      <c r="L51" s="25" t="s">
        <v>138</v>
      </c>
      <c r="M51" s="25">
        <f>2*64.78</f>
        <v>129.56</v>
      </c>
    </row>
    <row r="52" spans="1:13" ht="12.75">
      <c r="A52" s="4" t="s">
        <v>16</v>
      </c>
      <c r="J52" s="20">
        <v>11</v>
      </c>
      <c r="K52" s="20" t="s">
        <v>152</v>
      </c>
      <c r="L52" s="25" t="s">
        <v>137</v>
      </c>
      <c r="M52" s="25">
        <v>18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 t="s">
        <v>153</v>
      </c>
      <c r="L53" s="25" t="s">
        <v>137</v>
      </c>
      <c r="M53" s="25">
        <v>12</v>
      </c>
    </row>
    <row r="54" spans="1:13" ht="12.75">
      <c r="A54" t="s">
        <v>78</v>
      </c>
      <c r="B54">
        <v>1287</v>
      </c>
      <c r="C54" t="s">
        <v>13</v>
      </c>
      <c r="D54" s="5">
        <v>0.5</v>
      </c>
      <c r="E54" t="s">
        <v>14</v>
      </c>
      <c r="F54" s="11">
        <f>B54*D54</f>
        <v>643.5</v>
      </c>
      <c r="J54" s="20">
        <v>13</v>
      </c>
      <c r="K54" s="20" t="s">
        <v>155</v>
      </c>
      <c r="L54" s="25" t="s">
        <v>149</v>
      </c>
      <c r="M54" s="25">
        <f>2*334.97</f>
        <v>669.94</v>
      </c>
    </row>
    <row r="55" spans="1:13" ht="12.75">
      <c r="A55" s="4" t="s">
        <v>17</v>
      </c>
      <c r="B55" s="10"/>
      <c r="C55" s="10"/>
      <c r="F55" s="31">
        <f>SUM(F53:F54)</f>
        <v>643.5</v>
      </c>
      <c r="J55" s="20">
        <v>14</v>
      </c>
      <c r="K55" s="20" t="s">
        <v>156</v>
      </c>
      <c r="L55" s="25" t="s">
        <v>137</v>
      </c>
      <c r="M55" s="25">
        <v>137.91</v>
      </c>
    </row>
    <row r="56" spans="1:13" ht="12.75">
      <c r="A56" s="4" t="s">
        <v>18</v>
      </c>
      <c r="B56" s="4"/>
      <c r="J56" s="20">
        <v>15</v>
      </c>
      <c r="K56" s="20" t="s">
        <v>157</v>
      </c>
      <c r="L56" s="25" t="s">
        <v>137</v>
      </c>
      <c r="M56" s="25">
        <v>200.65</v>
      </c>
    </row>
    <row r="57" spans="1:13" ht="12.75">
      <c r="A57" t="s">
        <v>19</v>
      </c>
      <c r="C57" s="46">
        <v>598737</v>
      </c>
      <c r="D57">
        <v>224780.8</v>
      </c>
      <c r="E57">
        <v>3465.6</v>
      </c>
      <c r="F57" s="35">
        <f>C57/D57*E57</f>
        <v>9231.13961334776</v>
      </c>
      <c r="J57" s="20">
        <v>16</v>
      </c>
      <c r="K57" s="20" t="s">
        <v>158</v>
      </c>
      <c r="L57" s="25" t="s">
        <v>137</v>
      </c>
      <c r="M57" s="25">
        <v>43</v>
      </c>
    </row>
    <row r="58" spans="1:13" ht="12.75">
      <c r="A58" t="s">
        <v>20</v>
      </c>
      <c r="F58" s="35">
        <f>M20</f>
        <v>5651.611450800001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2968.16585546124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3*600*1.302</f>
        <v>2343.6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3628.5199999999995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0.62</v>
      </c>
      <c r="E64" t="s">
        <v>14</v>
      </c>
      <c r="F64" s="11">
        <f>B64*D64</f>
        <v>2148.672</v>
      </c>
      <c r="J64" s="20">
        <v>23</v>
      </c>
      <c r="K64" s="20"/>
      <c r="L64" s="25"/>
      <c r="M64" s="25"/>
    </row>
    <row r="65" spans="1:13" ht="12.75">
      <c r="A65" s="46" t="s">
        <v>131</v>
      </c>
      <c r="B65" s="46"/>
      <c r="C65" s="46"/>
      <c r="D65" s="47"/>
      <c r="E65" s="46"/>
      <c r="F65" s="47">
        <v>0</v>
      </c>
      <c r="J65" s="20">
        <v>24</v>
      </c>
      <c r="K65" s="20"/>
      <c r="L65" s="25"/>
      <c r="M65" s="25"/>
    </row>
    <row r="66" spans="1:13" ht="12.75">
      <c r="A66" s="46" t="s">
        <v>83</v>
      </c>
      <c r="B66" s="46"/>
      <c r="C66" s="46"/>
      <c r="D66" s="47">
        <v>0</v>
      </c>
      <c r="E66" s="46"/>
      <c r="F66" s="47">
        <f>D66*E32</f>
        <v>0</v>
      </c>
      <c r="J66" s="20"/>
      <c r="K66" s="20"/>
      <c r="L66" s="30" t="s">
        <v>65</v>
      </c>
      <c r="M66" s="33">
        <f>SUM(M42:M65)</f>
        <v>3628.5199999999995</v>
      </c>
    </row>
    <row r="67" spans="1:6" ht="12.75">
      <c r="A67" s="4" t="s">
        <v>25</v>
      </c>
      <c r="B67" s="10"/>
      <c r="C67" s="10"/>
      <c r="F67" s="31">
        <f>SUM(F57:F66)</f>
        <v>25971.708919609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0.4</v>
      </c>
      <c r="E69" t="s">
        <v>14</v>
      </c>
      <c r="F69" s="11">
        <f>B69*D69</f>
        <v>1386.24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2.54</v>
      </c>
      <c r="E72" t="s">
        <v>14</v>
      </c>
      <c r="F72" s="11">
        <f>B72*D72</f>
        <v>8802.624</v>
      </c>
    </row>
    <row r="73" spans="1:6" ht="12.75">
      <c r="A73" s="4" t="s">
        <v>29</v>
      </c>
      <c r="F73" s="31">
        <f>F69+F72</f>
        <v>10188.864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4.8</v>
      </c>
      <c r="E76" t="s">
        <v>14</v>
      </c>
      <c r="F76" s="11">
        <f>B76*D76</f>
        <v>16634.879999999997</v>
      </c>
    </row>
    <row r="77" spans="1:6" ht="12.75">
      <c r="A77" s="4" t="s">
        <v>32</v>
      </c>
      <c r="F77" s="31">
        <f>SUM(F76)</f>
        <v>16634.879999999997</v>
      </c>
    </row>
    <row r="78" spans="1:6" ht="12.75">
      <c r="A78" s="57" t="s">
        <v>77</v>
      </c>
      <c r="B78" s="46"/>
      <c r="C78" s="46"/>
      <c r="D78" s="56">
        <v>0</v>
      </c>
      <c r="E78" s="46"/>
      <c r="F78" s="58">
        <f>D78*E32</f>
        <v>0</v>
      </c>
    </row>
    <row r="79" spans="1:6" ht="12.75">
      <c r="A79" s="1" t="s">
        <v>33</v>
      </c>
      <c r="B79" s="1"/>
      <c r="F79" s="44">
        <f>F51+F55+F67+F73+F77+F78</f>
        <v>77787.65491960899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4511.683985337321</v>
      </c>
    </row>
    <row r="81" spans="1:6" ht="12.75">
      <c r="A81" s="1"/>
      <c r="B81" s="37" t="s">
        <v>127</v>
      </c>
      <c r="C81" s="37"/>
      <c r="D81" s="1"/>
      <c r="E81" s="52"/>
      <c r="F81" s="53">
        <f>3175+3175</f>
        <v>6350</v>
      </c>
    </row>
    <row r="82" spans="1:6" ht="12.75">
      <c r="A82" s="1"/>
      <c r="B82" s="37" t="s">
        <v>128</v>
      </c>
      <c r="C82" s="37"/>
      <c r="D82" s="1"/>
      <c r="E82" s="52"/>
      <c r="F82" s="53">
        <f>2*418.2</f>
        <v>836.4</v>
      </c>
    </row>
    <row r="83" spans="1:6" ht="12.75">
      <c r="A83" s="1"/>
      <c r="B83" s="37" t="s">
        <v>129</v>
      </c>
      <c r="C83" s="37"/>
      <c r="D83" s="1"/>
      <c r="E83" s="52"/>
      <c r="F83" s="53">
        <f>2*2342.18</f>
        <v>4684.36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94170.09890494631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4" t="s">
        <v>133</v>
      </c>
    </row>
    <row r="86" spans="1:6" ht="12.75">
      <c r="A86" s="13"/>
      <c r="B86" s="40">
        <v>44621</v>
      </c>
      <c r="C86" s="41">
        <v>-735842</v>
      </c>
      <c r="D86" s="42">
        <f>F43</f>
        <v>104001.35</v>
      </c>
      <c r="E86" s="42">
        <f>F84</f>
        <v>94170.09890494631</v>
      </c>
      <c r="F86" s="43">
        <f>C86+D86-E86</f>
        <v>-726010.7489049464</v>
      </c>
    </row>
    <row r="88" spans="1:6" ht="13.5" thickBot="1">
      <c r="A88" t="s">
        <v>111</v>
      </c>
      <c r="C88" s="49">
        <v>44621</v>
      </c>
      <c r="D88" s="8" t="s">
        <v>112</v>
      </c>
      <c r="E88" s="49">
        <v>44681</v>
      </c>
      <c r="F88" t="s">
        <v>113</v>
      </c>
    </row>
    <row r="89" spans="1:7" ht="13.5" thickBot="1">
      <c r="A89" t="s">
        <v>114</v>
      </c>
      <c r="F89" s="50">
        <f>E86</f>
        <v>94170.09890494631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2022-06-14T13:38:40Z</dcterms:modified>
  <cp:category/>
  <cp:version/>
  <cp:contentType/>
  <cp:contentStatus/>
</cp:coreProperties>
</file>