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<sst xmlns="http://schemas.openxmlformats.org/spreadsheetml/2006/main" count="217" uniqueCount="171">
  <si>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</si>
  <si>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</si>
  <si>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</si>
  <si>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</si>
  <si>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</si>
  <si>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</si>
  <si>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</si>
  <si>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</si>
  <si>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</si>
  <si>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</si>
  <si>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</si>
  <si>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</si>
  <si>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</si>
  <si>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</si>
  <si>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</si>
  <si>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</si>
  <si>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</si>
  <si>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</si>
  <si>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</si>
  <si>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</si>
  <si>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</si>
  <si>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</si>
  <si>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</si>
  <si>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</si>
  <si>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</si>
  <si>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</si>
  <si>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</si>
  <si>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</si>
  <si>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</si>
  <si>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</si>
  <si>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</si>
  <si>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</si>
  <si>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</si>
  <si>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</si>
  <si>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</si>
  <si>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</si>
  <si>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</si>
  <si>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</si>
  <si>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</si>
  <si>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</si>
  <si>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</si>
  <si>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</si>
  <si>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</si>
  <si>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</si>
  <si>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</si>
  <si>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</si>
  <si>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</si>
  <si>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</si>
  <si>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</si>
  <si>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</si>
  <si>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</si>
  <si>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</si>
  <si>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</si>
  <si>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</si>
  <si>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</si>
  <si>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</si>
  <si>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</si>
  <si>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</si>
  <si>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</si>
  <si>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</si>
  <si>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</si>
  <si>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</si>
  <si>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</si>
  <si>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</si>
  <si>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</si>
  <si>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</si>
  <si>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</si>
  <si>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</si>
  <si>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</si>
  <si>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</si>
  <si>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</si>
  <si>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</si>
  <si>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</si>
  <si>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</si>
  <si>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</si>
  <si>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</si>
  <si>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</si>
  <si>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</si>
  <si>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</si>
  <si>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</si>
  <si>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</si>
  <si>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</si>
  <si>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</si>
  <si>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</si>
  <si>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</si>
  <si>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</si>
  <si>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</si>
  <si>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</si>
  <si>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</si>
  <si>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</si>
  <si>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</si>
  <si>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</si>
  <si>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</si>
  <si>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</si>
  <si>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</si>
  <si>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</si>
  <si>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</si>
  <si>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</si>
  <si>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</si>
  <si>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</si>
  <si>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</si>
  <si>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</si>
  <si>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</si>
  <si>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</si>
  <si>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</si>
  <si>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</si>
  <si>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</si>
  <si>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</si>
  <si>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</si>
  <si>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</si>
  <si>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</si>
  <si>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</si>
  <si>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</si>
  <si>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</si>
  <si>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</si>
  <si>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</si>
  <si>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</si>
  <si>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</si>
  <si>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</si>
  <si>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</si>
  <si>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</si>
  <si>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</si>
  <si>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</si>
  <si>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</si>
  <si>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</si>
  <si>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</si>
  <si>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</si>
  <si>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</si>
  <si>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</si>
  <si>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</si>
  <si>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</si>
  <si>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</si>
  <si>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</si>
  <si>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смена светильника (1шт) п-д4</t>
  </si>
  <si>
    <t>светильник</t>
  </si>
  <si>
    <t>1шт</t>
  </si>
  <si>
    <t>2шт</t>
  </si>
  <si>
    <t>провод</t>
  </si>
  <si>
    <t>1мп</t>
  </si>
  <si>
    <t>дюбель</t>
  </si>
  <si>
    <t>саморез</t>
  </si>
  <si>
    <t>сжим ответв.</t>
  </si>
  <si>
    <t>ремонт оконных переплетов (2шт) п-д 3</t>
  </si>
  <si>
    <t xml:space="preserve">тес </t>
  </si>
  <si>
    <t>0,5шт</t>
  </si>
  <si>
    <t>стекло</t>
  </si>
  <si>
    <t>4м2</t>
  </si>
  <si>
    <t>клей</t>
  </si>
  <si>
    <t>прочистка дымохода (200мп)</t>
  </si>
  <si>
    <t xml:space="preserve">смена труб д 32 (6мп) </t>
  </si>
  <si>
    <t xml:space="preserve">смена труб д 20 (4мп) </t>
  </si>
  <si>
    <t>труба д 32 п.пр.</t>
  </si>
  <si>
    <t>6мп</t>
  </si>
  <si>
    <t>труба д 20 п.пр.</t>
  </si>
  <si>
    <t>4мп</t>
  </si>
  <si>
    <t>уголок 20</t>
  </si>
  <si>
    <t>10шт</t>
  </si>
  <si>
    <t>тройник 20</t>
  </si>
  <si>
    <t>6шт</t>
  </si>
  <si>
    <t>смена замка</t>
  </si>
  <si>
    <t>замок</t>
  </si>
  <si>
    <t>4шт</t>
  </si>
  <si>
    <t>смена ламп (1шт) п-д4</t>
  </si>
  <si>
    <t>лампа</t>
  </si>
  <si>
    <t>эл.провод</t>
  </si>
  <si>
    <t>смена светильника (1шт) п-д3</t>
  </si>
  <si>
    <t>3шт</t>
  </si>
  <si>
    <t>1,3мп</t>
  </si>
  <si>
    <t>смена выключателя (1шт) п-д3</t>
  </si>
  <si>
    <t>выключатель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</si>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</sst>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1.2</v>
      </c>
      <c r="K2" s="5" t="s">
        <v>131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170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L6*160.174*1.302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1743.44914128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362.87099352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12.4</v>
      </c>
      <c r="M20" s="32">
        <f>SUM(M6:M19)</f>
        <v>2585.9771952000006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133</v>
      </c>
      <c r="L24" s="48">
        <f>0.89</f>
        <v>0.89</v>
      </c>
      <c r="M24" s="31">
        <f aca="true" t="shared" si="1" ref="M24:M41">L24*160.174*1.302*1.15</f>
        <v>213.44739187800002</v>
      </c>
    </row>
    <row r="25" spans="1:13" ht="12.75">
      <c r="A25" t="s">
        <v>114</v>
      </c>
      <c r="J25" s="20">
        <v>2</v>
      </c>
      <c r="K25" s="20" t="s">
        <v>142</v>
      </c>
      <c r="L25" s="48">
        <f>0.02*347.91</f>
        <v>6.958200000000001</v>
      </c>
      <c r="M25" s="31">
        <f t="shared" si="1"/>
        <v>1668.77487883764</v>
      </c>
    </row>
    <row r="26" spans="1:13" ht="12.75">
      <c r="A26" t="s">
        <v>115</v>
      </c>
      <c r="J26" s="20">
        <v>3</v>
      </c>
      <c r="K26" s="20" t="s">
        <v>148</v>
      </c>
      <c r="L26" s="48">
        <f>2*18.7</f>
        <v>37.4</v>
      </c>
      <c r="M26" s="31">
        <f t="shared" si="1"/>
        <v>8969.587029479999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149</v>
      </c>
      <c r="L27" s="25">
        <f>0.06*156.46</f>
        <v>9.3876</v>
      </c>
      <c r="M27" s="31">
        <f t="shared" si="1"/>
        <v>2251.41431010552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150</v>
      </c>
      <c r="L28" s="25">
        <f>0.04*224.9</f>
        <v>8.996</v>
      </c>
      <c r="M28" s="31">
        <f t="shared" si="1"/>
        <v>2157.4974576792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159</v>
      </c>
      <c r="L29" s="48">
        <f>4*1.07</f>
        <v>4.28</v>
      </c>
      <c r="M29" s="31">
        <f t="shared" si="1"/>
        <v>1026.4661092560002</v>
      </c>
    </row>
    <row r="30" spans="10:13" ht="12.75">
      <c r="J30" s="20">
        <v>7</v>
      </c>
      <c r="K30" s="20" t="s">
        <v>162</v>
      </c>
      <c r="L30" s="25">
        <v>0.07</v>
      </c>
      <c r="M30" s="31">
        <f t="shared" si="1"/>
        <v>16.787997114000003</v>
      </c>
    </row>
    <row r="31" spans="2:13" ht="12.75">
      <c r="B31" t="s">
        <v>0</v>
      </c>
      <c r="J31" s="20">
        <v>8</v>
      </c>
      <c r="K31" s="20" t="s">
        <v>133</v>
      </c>
      <c r="L31" s="25">
        <v>0.89</v>
      </c>
      <c r="M31" s="31">
        <f t="shared" si="1"/>
        <v>213.44739187800002</v>
      </c>
    </row>
    <row r="32" spans="10:13" ht="12.75">
      <c r="J32" s="20">
        <v>9</v>
      </c>
      <c r="K32" s="20" t="s">
        <v>133</v>
      </c>
      <c r="L32" s="25">
        <v>0.89</v>
      </c>
      <c r="M32" s="31">
        <f t="shared" si="1"/>
        <v>213.44739187800002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 t="s">
        <v>165</v>
      </c>
      <c r="L33" s="25">
        <v>0.89</v>
      </c>
      <c r="M33" s="31">
        <f t="shared" si="1"/>
        <v>213.44739187800002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 t="s">
        <v>168</v>
      </c>
      <c r="L34" s="25">
        <v>0.24</v>
      </c>
      <c r="M34" s="31">
        <f t="shared" si="1"/>
        <v>57.558847248</v>
      </c>
    </row>
    <row r="35" spans="1:13" ht="12.75">
      <c r="A35" t="s">
        <v>3</v>
      </c>
      <c r="J35" s="20">
        <v>12</v>
      </c>
      <c r="K35" s="20" t="s">
        <v>162</v>
      </c>
      <c r="L35" s="25">
        <v>0.07</v>
      </c>
      <c r="M35" s="31">
        <f t="shared" si="1"/>
        <v>16.787997114000003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161238.07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78672.76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0.4879291844661747</v>
      </c>
      <c r="J42" s="20"/>
      <c r="K42" s="30" t="s">
        <v>57</v>
      </c>
      <c r="L42" s="28">
        <f>SUM(L24:L41)</f>
        <v>70.96179999999998</v>
      </c>
      <c r="M42" s="32">
        <f>SUM(M24:M41)</f>
        <v>17018.664194346355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79972.76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134</v>
      </c>
      <c r="L46" s="23" t="s">
        <v>135</v>
      </c>
      <c r="M46" s="23">
        <v>200</v>
      </c>
    </row>
    <row r="47" spans="10:13" ht="12.75">
      <c r="J47" s="20">
        <v>2</v>
      </c>
      <c r="K47" s="20" t="s">
        <v>137</v>
      </c>
      <c r="L47" s="23" t="s">
        <v>138</v>
      </c>
      <c r="M47" s="23">
        <v>27.91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139</v>
      </c>
      <c r="L48" s="23" t="s">
        <v>136</v>
      </c>
      <c r="M48" s="23">
        <v>1.1</v>
      </c>
    </row>
    <row r="49" spans="1:13" ht="12.75">
      <c r="A49" t="s">
        <v>12</v>
      </c>
      <c r="F49" s="11">
        <f>(4835+5077)*1.302</f>
        <v>12905.424</v>
      </c>
      <c r="J49" s="20">
        <v>4</v>
      </c>
      <c r="K49" s="20" t="s">
        <v>140</v>
      </c>
      <c r="L49" s="23" t="s">
        <v>136</v>
      </c>
      <c r="M49" s="23">
        <v>2.22</v>
      </c>
    </row>
    <row r="50" spans="1:13" ht="12.75">
      <c r="A50" s="6" t="s">
        <v>15</v>
      </c>
      <c r="F50" s="11">
        <f>(1745+1832)*1.302</f>
        <v>4657.254</v>
      </c>
      <c r="J50" s="20">
        <v>5</v>
      </c>
      <c r="K50" s="20" t="s">
        <v>141</v>
      </c>
      <c r="L50" s="25" t="s">
        <v>136</v>
      </c>
      <c r="M50" s="23">
        <f>2*3</f>
        <v>6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 t="s">
        <v>143</v>
      </c>
      <c r="L51" s="23" t="s">
        <v>144</v>
      </c>
      <c r="M51" s="23">
        <f>0.5*110</f>
        <v>55</v>
      </c>
    </row>
    <row r="52" spans="1:13" ht="12.75">
      <c r="A52" s="10" t="s">
        <v>33</v>
      </c>
      <c r="D52" s="5"/>
      <c r="F52" s="33">
        <f>F49+F50+F51</f>
        <v>17562.678</v>
      </c>
      <c r="J52" s="20">
        <v>7</v>
      </c>
      <c r="K52" s="20" t="s">
        <v>145</v>
      </c>
      <c r="L52" s="23" t="s">
        <v>146</v>
      </c>
      <c r="M52" s="23">
        <f>4*537.92</f>
        <v>2151.68</v>
      </c>
    </row>
    <row r="53" spans="1:13" ht="12.75">
      <c r="A53" s="4" t="s">
        <v>16</v>
      </c>
      <c r="D53" s="5"/>
      <c r="J53" s="20">
        <v>8</v>
      </c>
      <c r="K53" s="20" t="s">
        <v>147</v>
      </c>
      <c r="L53" s="23" t="s">
        <v>135</v>
      </c>
      <c r="M53" s="23">
        <v>625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151</v>
      </c>
      <c r="L54" s="25" t="s">
        <v>152</v>
      </c>
      <c r="M54" s="25">
        <f>6*237.6</f>
        <v>1425.6</v>
      </c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 t="s">
        <v>153</v>
      </c>
      <c r="L55" s="25" t="s">
        <v>154</v>
      </c>
      <c r="M55" s="25">
        <f>4*102.48</f>
        <v>409.92</v>
      </c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 t="s">
        <v>155</v>
      </c>
      <c r="L56" s="25" t="s">
        <v>156</v>
      </c>
      <c r="M56" s="25">
        <f>10*4</f>
        <v>40</v>
      </c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 t="s">
        <v>157</v>
      </c>
      <c r="L57" s="25" t="s">
        <v>158</v>
      </c>
      <c r="M57" s="25">
        <f>6*6</f>
        <v>36</v>
      </c>
    </row>
    <row r="58" spans="1:13" ht="12.75">
      <c r="A58" s="4" t="s">
        <v>18</v>
      </c>
      <c r="B58" s="4"/>
      <c r="J58" s="20">
        <v>13</v>
      </c>
      <c r="K58" s="20" t="s">
        <v>160</v>
      </c>
      <c r="L58" s="25" t="s">
        <v>161</v>
      </c>
      <c r="M58" s="25">
        <f>4*275</f>
        <v>1100</v>
      </c>
    </row>
    <row r="59" spans="1:13" ht="12.75">
      <c r="A59" t="s">
        <v>19</v>
      </c>
      <c r="C59">
        <v>575588</v>
      </c>
      <c r="D59">
        <v>224780.8</v>
      </c>
      <c r="E59">
        <v>3205.8</v>
      </c>
      <c r="F59" s="36">
        <f>C59/D59*E59</f>
        <v>8208.97519005182</v>
      </c>
      <c r="J59" s="20">
        <v>14</v>
      </c>
      <c r="K59" s="20" t="s">
        <v>163</v>
      </c>
      <c r="L59" s="25" t="s">
        <v>135</v>
      </c>
      <c r="M59" s="25">
        <v>11.4</v>
      </c>
    </row>
    <row r="60" spans="1:13" ht="12.75">
      <c r="A60" t="s">
        <v>20</v>
      </c>
      <c r="F60" s="36">
        <f>M20</f>
        <v>2585.9771952000006</v>
      </c>
      <c r="J60" s="20">
        <v>15</v>
      </c>
      <c r="K60" s="20" t="s">
        <v>134</v>
      </c>
      <c r="L60" s="25" t="s">
        <v>166</v>
      </c>
      <c r="M60" s="25">
        <f>3*200</f>
        <v>600</v>
      </c>
    </row>
    <row r="61" spans="1:13" ht="12.75">
      <c r="A61" t="s">
        <v>21</v>
      </c>
      <c r="F61" s="11">
        <f>M42</f>
        <v>17018.664194346355</v>
      </c>
      <c r="J61" s="20">
        <v>16</v>
      </c>
      <c r="K61" s="20" t="s">
        <v>140</v>
      </c>
      <c r="L61" s="25" t="s">
        <v>158</v>
      </c>
      <c r="M61" s="25">
        <f>6*1.11</f>
        <v>6.66</v>
      </c>
    </row>
    <row r="62" spans="1:13" ht="12.75">
      <c r="A62" t="s">
        <v>70</v>
      </c>
      <c r="F62" s="5">
        <f>0*600*1.302</f>
        <v>0</v>
      </c>
      <c r="J62" s="20">
        <v>17</v>
      </c>
      <c r="K62" s="20" t="s">
        <v>139</v>
      </c>
      <c r="L62" s="25" t="s">
        <v>158</v>
      </c>
      <c r="M62" s="25">
        <f>3*1.1</f>
        <v>3.3000000000000003</v>
      </c>
    </row>
    <row r="63" spans="1:13" ht="12.75">
      <c r="A63" t="s">
        <v>22</v>
      </c>
      <c r="F63" s="5">
        <f>M74</f>
        <v>7044.373</v>
      </c>
      <c r="J63" s="20">
        <v>18</v>
      </c>
      <c r="K63" s="20" t="s">
        <v>164</v>
      </c>
      <c r="L63" s="25" t="s">
        <v>167</v>
      </c>
      <c r="M63" s="25">
        <f>1.3*27.91</f>
        <v>36.283</v>
      </c>
    </row>
    <row r="64" spans="1:13" ht="12.75">
      <c r="A64" t="s">
        <v>23</v>
      </c>
      <c r="F64" s="5"/>
      <c r="J64" s="20">
        <v>19</v>
      </c>
      <c r="K64" s="20" t="s">
        <v>134</v>
      </c>
      <c r="L64" s="25" t="s">
        <v>135</v>
      </c>
      <c r="M64" s="25">
        <v>200</v>
      </c>
    </row>
    <row r="65" spans="1:13" ht="12.75">
      <c r="A65" t="s">
        <v>24</v>
      </c>
      <c r="F65" s="5"/>
      <c r="J65" s="20">
        <v>20</v>
      </c>
      <c r="K65" s="20" t="s">
        <v>137</v>
      </c>
      <c r="L65" s="25" t="s">
        <v>138</v>
      </c>
      <c r="M65" s="25">
        <v>11.4</v>
      </c>
    </row>
    <row r="66" spans="2:13" ht="12.75">
      <c r="B66">
        <v>3205.8</v>
      </c>
      <c r="C66" t="s">
        <v>13</v>
      </c>
      <c r="D66" s="11">
        <v>0.71</v>
      </c>
      <c r="E66" t="s">
        <v>14</v>
      </c>
      <c r="F66" s="11">
        <f>B66*D66</f>
        <v>2276.118</v>
      </c>
      <c r="J66" s="20">
        <v>21</v>
      </c>
      <c r="K66" s="20" t="s">
        <v>139</v>
      </c>
      <c r="L66" s="25" t="s">
        <v>136</v>
      </c>
      <c r="M66" s="25">
        <v>1.1</v>
      </c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 t="s">
        <v>140</v>
      </c>
      <c r="L67" s="25" t="s">
        <v>136</v>
      </c>
      <c r="M67" s="25">
        <v>2.2</v>
      </c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 t="s">
        <v>169</v>
      </c>
      <c r="L68" s="25" t="s">
        <v>135</v>
      </c>
      <c r="M68" s="25">
        <v>63.9</v>
      </c>
    </row>
    <row r="69" spans="1:13" ht="12.75">
      <c r="A69" s="10" t="s">
        <v>25</v>
      </c>
      <c r="B69" s="10"/>
      <c r="C69" s="10"/>
      <c r="F69" s="33">
        <f>SUM(F59:F68)</f>
        <v>37134.107579598174</v>
      </c>
      <c r="J69" s="20">
        <v>24</v>
      </c>
      <c r="K69" s="20" t="s">
        <v>163</v>
      </c>
      <c r="L69" s="25" t="s">
        <v>135</v>
      </c>
      <c r="M69" s="25">
        <v>27.7</v>
      </c>
    </row>
    <row r="70" spans="1:13" ht="12.75">
      <c r="A70" s="4" t="s">
        <v>26</v>
      </c>
      <c r="J70" s="20">
        <v>25</v>
      </c>
      <c r="K70" s="20"/>
      <c r="L70" s="25"/>
      <c r="M70" s="25"/>
    </row>
    <row r="71" spans="1:13" ht="12.75">
      <c r="A71" t="s">
        <v>27</v>
      </c>
      <c r="B71">
        <v>3205.8</v>
      </c>
      <c r="C71" t="s">
        <v>65</v>
      </c>
      <c r="D71" s="5">
        <v>0.39</v>
      </c>
      <c r="E71" t="s">
        <v>14</v>
      </c>
      <c r="F71" s="11">
        <f>B71*D71</f>
        <v>1250.2620000000002</v>
      </c>
      <c r="J71" s="20">
        <v>26</v>
      </c>
      <c r="K71" s="20"/>
      <c r="L71" s="25"/>
      <c r="M71" s="25"/>
    </row>
    <row r="72" spans="1:13" ht="12.75">
      <c r="A72" t="s">
        <v>28</v>
      </c>
      <c r="F72" s="5"/>
      <c r="J72" s="20">
        <v>27</v>
      </c>
      <c r="K72" s="20"/>
      <c r="L72" s="25"/>
      <c r="M72" s="25"/>
    </row>
    <row r="73" spans="1:13" ht="12.75">
      <c r="A73" s="7" t="s">
        <v>71</v>
      </c>
      <c r="F73" s="5"/>
      <c r="J73" s="20">
        <v>28</v>
      </c>
      <c r="K73" s="20"/>
      <c r="L73" s="25"/>
      <c r="M73" s="25"/>
    </row>
    <row r="74" spans="2:13" ht="12.75">
      <c r="B74">
        <v>3205.8</v>
      </c>
      <c r="C74" t="s">
        <v>13</v>
      </c>
      <c r="D74" s="11">
        <v>2.38</v>
      </c>
      <c r="E74" t="s">
        <v>14</v>
      </c>
      <c r="F74" s="11">
        <f>B74*D74</f>
        <v>7629.804</v>
      </c>
      <c r="J74" s="20"/>
      <c r="K74" s="20"/>
      <c r="L74" s="34" t="s">
        <v>63</v>
      </c>
      <c r="M74" s="35">
        <f>SUM(M46:M73)</f>
        <v>7044.373</v>
      </c>
    </row>
    <row r="75" spans="1:6" ht="12.75">
      <c r="A75" s="10" t="s">
        <v>29</v>
      </c>
      <c r="F75" s="33">
        <f>F71+F74</f>
        <v>8880.066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4.62</v>
      </c>
      <c r="E78" t="s">
        <v>14</v>
      </c>
      <c r="F78" s="11">
        <f>B78*D78</f>
        <v>14810.796</v>
      </c>
    </row>
    <row r="79" spans="1:6" ht="12.75">
      <c r="A79" s="10" t="s">
        <v>31</v>
      </c>
      <c r="F79" s="33">
        <f>SUM(F78)</f>
        <v>14810.796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78387.64757959817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4546.483559616693</v>
      </c>
    </row>
    <row r="83" spans="1:6" ht="12.75">
      <c r="A83" s="1"/>
      <c r="B83" s="37" t="s">
        <v>127</v>
      </c>
      <c r="C83" s="37"/>
      <c r="D83" s="1"/>
      <c r="E83" s="54"/>
      <c r="F83" s="55">
        <f>2764*2</f>
        <v>5528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88847.09113921487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132</v>
      </c>
    </row>
    <row r="88" spans="1:6" ht="12.75">
      <c r="A88" s="13"/>
      <c r="B88" s="40">
        <v>44562</v>
      </c>
      <c r="C88" s="41">
        <v>-165385</v>
      </c>
      <c r="D88" s="44">
        <f>F44</f>
        <v>79972.76</v>
      </c>
      <c r="E88" s="44">
        <f>F86</f>
        <v>88847.09113921487</v>
      </c>
      <c r="F88" s="45">
        <f>C88+D88-E88</f>
        <v>-174259.33113921486</v>
      </c>
    </row>
    <row r="90" spans="1:6" ht="13.5" thickBot="1">
      <c r="A90" t="s">
        <v>85</v>
      </c>
      <c r="C90" s="51">
        <v>44562</v>
      </c>
      <c r="D90" s="8" t="s">
        <v>86</v>
      </c>
      <c r="E90" s="51">
        <v>44620</v>
      </c>
      <c r="F90" t="s">
        <v>87</v>
      </c>
    </row>
    <row r="91" spans="1:7" ht="13.5" thickBot="1">
      <c r="A91" t="s">
        <v>88</v>
      </c>
      <c r="F91" s="52">
        <f>E88</f>
        <v>88847.09113921487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2022-04-28T13:20:19Z</dcterms:modified>
  <cp:category/>
  <cp:version/>
  <cp:contentType/>
  <cp:contentStatus/>
</cp:coreProperties>
</file>