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<sst xmlns="http://schemas.openxmlformats.org/spreadsheetml/2006/main" count="168" uniqueCount="142">
  <si>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</si>
  <si>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</si>
  <si>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</si>
  <si>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</si>
  <si>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</si>
  <si>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</si>
  <si>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</si>
  <si>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</si>
  <si>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</si>
  <si>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</si>
  <si>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</si>
  <si>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</si>
  <si>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</si>
  <si>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</si>
  <si>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</si>
  <si>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</si>
  <si>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</si>
  <si>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</si>
  <si>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</si>
  <si>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</si>
  <si>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</si>
  <si>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</si>
  <si>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</si>
  <si>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</si>
  <si>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</si>
  <si>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</si>
  <si>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</si>
  <si>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</si>
  <si>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</si>
  <si>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</si>
  <si>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</si>
  <si>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</si>
  <si>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</si>
  <si>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</si>
  <si>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</si>
  <si>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</si>
  <si>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</si>
  <si>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</si>
  <si>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</si>
  <si>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</si>
  <si>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</si>
  <si>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</si>
  <si>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</si>
  <si>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</si>
  <si>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</si>
  <si>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</si>
  <si>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</si>
  <si>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</si>
  <si>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</si>
  <si>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</si>
  <si>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</si>
  <si>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</si>
  <si>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</si>
  <si>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</si>
  <si>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</si>
  <si>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</si>
  <si>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</si>
  <si>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</si>
  <si>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</si>
  <si>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</si>
  <si>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</si>
  <si>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</si>
  <si>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</si>
  <si>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</si>
  <si>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</si>
  <si>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</si>
  <si>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</si>
  <si>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</si>
  <si>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</si>
  <si>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</si>
  <si>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</si>
  <si>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</si>
  <si>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</si>
  <si>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</si>
  <si>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</si>
  <si>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</si>
  <si>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</si>
  <si>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</si>
  <si>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</si>
  <si>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</si>
  <si>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</si>
  <si>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</si>
  <si>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</si>
  <si>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</si>
  <si>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</si>
  <si>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</si>
  <si>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</si>
  <si>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</si>
  <si>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</si>
  <si>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</si>
  <si>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</si>
  <si>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</si>
  <si>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</si>
  <si>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</si>
  <si>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</si>
  <si>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</si>
  <si>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</si>
  <si>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</si>
  <si>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</si>
  <si>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</si>
  <si>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</si>
  <si>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</si>
  <si>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</si>
  <si>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</si>
  <si>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</si>
  <si>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</si>
  <si>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</si>
  <si>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</si>
  <si>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</si>
  <si>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</si>
  <si>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</si>
  <si>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</si>
  <si>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</si>
  <si>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</si>
  <si>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</si>
  <si>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</si>
  <si>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</si>
  <si>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</si>
  <si>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</si>
  <si>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</si>
  <si>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</si>
  <si>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</si>
  <si>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</si>
  <si>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</si>
  <si>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</si>
  <si>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</si>
  <si>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</si>
  <si>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</si>
  <si>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</si>
  <si>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</si>
  <si>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</si>
  <si>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</si>
  <si>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2022 г.</t>
  </si>
  <si>
    <t>сентября</t>
  </si>
  <si>
    <t>ост.на 01.10</t>
  </si>
  <si>
    <t>за   сентябрь  2022 г.</t>
  </si>
  <si>
    <t>смена вентиля д 25 (2шт)</t>
  </si>
  <si>
    <t>2шт</t>
  </si>
  <si>
    <t>сгон 25</t>
  </si>
  <si>
    <t>к-гайка 25</t>
  </si>
  <si>
    <t>муфта 25</t>
  </si>
  <si>
    <t>вентиль д 25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</si>
</sst>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M43" sqref="M43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37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9</v>
      </c>
      <c r="K1" t="s">
        <v>66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30</v>
      </c>
      <c r="F4" s="8" t="s">
        <v>133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L7*160.174*1.302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0</v>
      </c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769.53676212</v>
      </c>
    </row>
    <row r="14" spans="1:13" ht="12.75">
      <c r="A14" t="s">
        <v>96</v>
      </c>
      <c r="J14" s="20">
        <v>5</v>
      </c>
      <c r="K14" s="19" t="s">
        <v>43</v>
      </c>
      <c r="L14" s="25">
        <v>0</v>
      </c>
      <c r="M14" s="44">
        <f t="shared" si="0"/>
        <v>0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0</v>
      </c>
      <c r="M16" s="44">
        <f t="shared" si="0"/>
        <v>0</v>
      </c>
    </row>
    <row r="17" spans="5:13" ht="12.75">
      <c r="E17" t="s">
        <v>99</v>
      </c>
      <c r="J17" s="15" t="s">
        <v>47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281.53783980000003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104.27327400000001</v>
      </c>
    </row>
    <row r="20" spans="1:13" ht="12.75">
      <c r="A20" t="s">
        <v>127</v>
      </c>
      <c r="J20" s="20"/>
      <c r="K20" s="27" t="s">
        <v>51</v>
      </c>
      <c r="L20" s="28">
        <f>SUM(L6:L19)</f>
        <v>5.54</v>
      </c>
      <c r="M20" s="33">
        <f>SUM(M6:M19)</f>
        <v>1155.3478759200002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136</v>
      </c>
      <c r="L24" s="44">
        <f>2*0.41</f>
        <v>0.82</v>
      </c>
      <c r="M24" s="32">
        <f aca="true" t="shared" si="1" ref="M24:M34">L24*160.174*1.302*1.15</f>
        <v>196.65939476399998</v>
      </c>
    </row>
    <row r="25" spans="1:13" ht="12.75">
      <c r="A25" t="s">
        <v>106</v>
      </c>
      <c r="J25" s="20">
        <v>2</v>
      </c>
      <c r="K25" s="20" t="s">
        <v>136</v>
      </c>
      <c r="L25" s="44">
        <f>2*1.03</f>
        <v>2.06</v>
      </c>
      <c r="M25" s="32">
        <f t="shared" si="1"/>
        <v>494.04677221199995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2.88</v>
      </c>
      <c r="M35" s="33">
        <f>SUM(M24:M34)</f>
        <v>690.706166976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50893.96</v>
      </c>
      <c r="J39" s="20">
        <v>1</v>
      </c>
      <c r="K39" s="20" t="s">
        <v>138</v>
      </c>
      <c r="L39" s="25" t="s">
        <v>137</v>
      </c>
      <c r="M39" s="25">
        <f>2*30</f>
        <v>60</v>
      </c>
    </row>
    <row r="40" spans="1:13" ht="12.75">
      <c r="A40" t="s">
        <v>7</v>
      </c>
      <c r="F40" s="5">
        <v>47644.19</v>
      </c>
      <c r="J40" s="20">
        <v>2</v>
      </c>
      <c r="K40" s="20" t="s">
        <v>139</v>
      </c>
      <c r="L40" s="25" t="s">
        <v>137</v>
      </c>
      <c r="M40" s="25">
        <f>2*31</f>
        <v>62</v>
      </c>
    </row>
    <row r="41" spans="2:13" ht="12.75">
      <c r="B41" t="s">
        <v>8</v>
      </c>
      <c r="F41" s="9">
        <f>F40/F39</f>
        <v>0.9361462538973191</v>
      </c>
      <c r="J41" s="20">
        <v>3</v>
      </c>
      <c r="K41" s="20" t="s">
        <v>140</v>
      </c>
      <c r="L41" s="25" t="s">
        <v>137</v>
      </c>
      <c r="M41" s="25">
        <f>2*43</f>
        <v>86</v>
      </c>
    </row>
    <row r="42" spans="1:13" ht="12.75">
      <c r="A42" t="s">
        <v>126</v>
      </c>
      <c r="F42" s="5">
        <f>250+400+250+400+(58.8*14.34)</f>
        <v>2143.192</v>
      </c>
      <c r="J42" s="20">
        <v>4</v>
      </c>
      <c r="K42" s="20" t="s">
        <v>141</v>
      </c>
      <c r="L42" s="25" t="s">
        <v>137</v>
      </c>
      <c r="M42" s="25">
        <f>2*918</f>
        <v>1836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49787.382000000005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(5077)*1.302</f>
        <v>6610.254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(3436)*1.302</f>
        <v>4473.6720000000005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11083.926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0.05</v>
      </c>
      <c r="E54" t="s">
        <v>14</v>
      </c>
      <c r="F54" s="11">
        <f>B54*D54</f>
        <v>51.1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51.1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295302</v>
      </c>
      <c r="D57">
        <v>222535.4</v>
      </c>
      <c r="E57">
        <v>3338.5</v>
      </c>
      <c r="F57" s="34">
        <f>C57/D57*E57</f>
        <v>4430.152357782177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1155.3478759200002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690.706166976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1*600*1.202</f>
        <v>721.1999999999999</v>
      </c>
      <c r="J60" s="20"/>
      <c r="K60" s="20"/>
      <c r="L60" s="30" t="s">
        <v>58</v>
      </c>
      <c r="M60" s="33">
        <f>SUM(M39:M59)</f>
        <v>2044</v>
      </c>
    </row>
    <row r="61" spans="1:6" ht="12.75">
      <c r="A61" t="s">
        <v>21</v>
      </c>
      <c r="F61" s="11">
        <f>M60</f>
        <v>2044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0.23</v>
      </c>
      <c r="E64" t="s">
        <v>14</v>
      </c>
      <c r="F64" s="11">
        <f>B64*D64</f>
        <v>767.855</v>
      </c>
    </row>
    <row r="65" spans="1:6" ht="12.75">
      <c r="A65" s="45" t="s">
        <v>131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9809.261400678177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0.2</v>
      </c>
      <c r="F69" s="11">
        <f>B69*D69</f>
        <v>667.7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3.37</v>
      </c>
      <c r="E72" t="s">
        <v>14</v>
      </c>
      <c r="F72" s="11">
        <f>B72*D72</f>
        <v>11250.745</v>
      </c>
    </row>
    <row r="73" spans="1:6" ht="12.75">
      <c r="A73" s="4" t="s">
        <v>70</v>
      </c>
      <c r="F73" s="31">
        <f>F69+F72</f>
        <v>11918.445000000002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2.79</v>
      </c>
      <c r="E76" t="s">
        <v>14</v>
      </c>
      <c r="F76" s="11">
        <f>B76*D76</f>
        <v>9314.415</v>
      </c>
    </row>
    <row r="77" spans="1:6" ht="12.75">
      <c r="A77" s="4" t="s">
        <v>72</v>
      </c>
      <c r="F77" s="31">
        <f>SUM(F76)</f>
        <v>9314.415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42177.14740067818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2446.274549239334</v>
      </c>
    </row>
    <row r="81" spans="1:6" ht="12.75">
      <c r="A81" s="1"/>
      <c r="B81" s="35" t="s">
        <v>128</v>
      </c>
      <c r="C81" s="35"/>
      <c r="D81" s="1"/>
      <c r="E81" s="50"/>
      <c r="F81" s="52">
        <v>0</v>
      </c>
    </row>
    <row r="82" spans="1:6" ht="12.75">
      <c r="A82" s="1"/>
      <c r="B82" s="35" t="s">
        <v>129</v>
      </c>
      <c r="C82" s="35"/>
      <c r="D82" s="1"/>
      <c r="E82" s="50"/>
      <c r="F82" s="51">
        <v>206.27</v>
      </c>
    </row>
    <row r="83" spans="1:6" ht="12.75">
      <c r="A83" s="1"/>
      <c r="B83" s="35" t="s">
        <v>130</v>
      </c>
      <c r="C83" s="35"/>
      <c r="D83" s="1"/>
      <c r="E83" s="50"/>
      <c r="F83" s="51">
        <v>1128.95</v>
      </c>
    </row>
    <row r="84" spans="1:6" ht="13.5">
      <c r="A84" s="12" t="s">
        <v>28</v>
      </c>
      <c r="B84" s="12"/>
      <c r="C84" s="12"/>
      <c r="D84" s="12"/>
      <c r="E84" s="12"/>
      <c r="F84" s="41">
        <f>F79+F80+F81+F82+F83</f>
        <v>45958.64194991751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134</v>
      </c>
      <c r="I85" s="7"/>
    </row>
    <row r="86" spans="1:6" ht="12.75">
      <c r="A86" s="13"/>
      <c r="B86" s="38">
        <v>44805</v>
      </c>
      <c r="C86" s="39">
        <v>-157320</v>
      </c>
      <c r="D86" s="42">
        <f>F43</f>
        <v>49787.382000000005</v>
      </c>
      <c r="E86" s="42">
        <f>F84</f>
        <v>45958.64194991751</v>
      </c>
      <c r="F86" s="43">
        <f>C86+D86-E86</f>
        <v>-153491.2599499175</v>
      </c>
    </row>
    <row r="88" spans="1:6" ht="13.5" thickBot="1">
      <c r="A88" t="s">
        <v>111</v>
      </c>
      <c r="C88" s="47">
        <v>44805</v>
      </c>
      <c r="D88" s="8" t="s">
        <v>112</v>
      </c>
      <c r="E88" s="47">
        <v>44834</v>
      </c>
      <c r="F88" t="s">
        <v>113</v>
      </c>
    </row>
    <row r="89" spans="1:7" ht="13.5" thickBot="1">
      <c r="A89" t="s">
        <v>114</v>
      </c>
      <c r="F89" s="48">
        <f>E86</f>
        <v>45958.64194991751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2023-01-12T17:05:57Z</cp:lastPrinted>
  <dcterms:created xsi:type="dcterms:W3CDTF">2008-08-18T07:30:19Z</dcterms:created>
  <dcterms:modified xsi:type="dcterms:W3CDTF">2023-01-12T17:05:57Z</dcterms:modified>
  <cp:category/>
  <cp:version/>
  <cp:contentType/>
  <cp:contentStatus/>
</cp:coreProperties>
</file>