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<sst xmlns="http://schemas.openxmlformats.org/spreadsheetml/2006/main" count="198" uniqueCount="164">
  <si>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</si>
  <si>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</si>
  <si>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</si>
  <si>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</si>
  <si>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</si>
  <si>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</si>
  <si>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</si>
  <si>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</si>
  <si>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</si>
  <si>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</si>
  <si>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</si>
  <si>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</si>
  <si>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</si>
  <si>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</si>
  <si>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</si>
  <si>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</si>
  <si>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</si>
  <si>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</si>
  <si>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</si>
  <si>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</si>
  <si>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</si>
  <si>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</si>
  <si>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</si>
  <si>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</si>
  <si>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</si>
  <si>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</si>
  <si>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</si>
  <si>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</si>
  <si>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</si>
  <si>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</si>
  <si>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</si>
  <si>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</si>
  <si>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</si>
  <si>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</si>
  <si>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</si>
  <si>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</si>
  <si>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</si>
  <si>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</si>
  <si>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</si>
  <si>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</si>
  <si>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</si>
  <si>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</si>
  <si>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</si>
  <si>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</si>
  <si>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</si>
  <si>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</si>
  <si>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</si>
  <si>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</si>
  <si>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</si>
  <si>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</si>
  <si>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</si>
  <si>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</si>
  <si>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</si>
  <si>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</si>
  <si>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</si>
  <si>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</si>
  <si>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</si>
  <si>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</si>
  <si>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</si>
  <si>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</si>
  <si>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</si>
  <si>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</si>
  <si>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</si>
  <si>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</si>
  <si>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</si>
  <si>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</si>
  <si>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</si>
  <si>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</si>
  <si>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</si>
  <si>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</si>
  <si>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</si>
  <si>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</si>
  <si>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</si>
  <si>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</si>
  <si>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</si>
  <si>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</si>
  <si>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</si>
  <si>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</si>
  <si>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</si>
  <si>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</si>
  <si>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</si>
  <si>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</si>
  <si>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</si>
  <si>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</si>
  <si>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</si>
  <si>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</si>
  <si>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</si>
  <si>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</si>
  <si>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</si>
  <si>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</si>
  <si>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</si>
  <si>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</si>
  <si>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</si>
  <si>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</si>
  <si>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</si>
  <si>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</si>
  <si>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</si>
  <si>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</si>
  <si>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</si>
  <si>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</si>
  <si>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</si>
  <si>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</si>
  <si>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</si>
  <si>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</si>
  <si>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</si>
  <si>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</si>
  <si>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</si>
  <si>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</si>
  <si>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</si>
  <si>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</si>
  <si>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</si>
  <si>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8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</si>
  <si>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</si>
  <si>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</si>
  <si>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</si>
  <si>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</si>
  <si>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</si>
  <si>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</si>
  <si>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</si>
  <si>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</si>
  <si>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</si>
  <si>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</si>
  <si>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</si>
  <si>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</si>
  <si>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</si>
  <si>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</si>
  <si>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</si>
  <si>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</si>
  <si>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</si>
  <si>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</si>
  <si>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</si>
  <si>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 xml:space="preserve">1.2 Арендаторы </t>
    </r>
    <r>
      <rPr>
        <sz val="9"/>
        <rFont val="Arial Cyr"/>
        <family val="0"/>
      </rPr>
      <t>(интер-телеком, ростелеком,комстар,видикон)</t>
    </r>
  </si>
  <si>
    <t>2022 г.</t>
  </si>
  <si>
    <t>сентября</t>
  </si>
  <si>
    <t>ост.на 01.10</t>
  </si>
  <si>
    <t>за   сентябрь  2022 г.</t>
  </si>
  <si>
    <t>смена труб д 20 (8мп) т.п.</t>
  </si>
  <si>
    <t xml:space="preserve">смена вентиля д 15 (3шт) </t>
  </si>
  <si>
    <t>смена сгона д 15 (2шт) т.п.</t>
  </si>
  <si>
    <t>труба д 20</t>
  </si>
  <si>
    <t>8мп</t>
  </si>
  <si>
    <t>вентиль д 15</t>
  </si>
  <si>
    <t>3шт</t>
  </si>
  <si>
    <t>тройник 20</t>
  </si>
  <si>
    <t>6шт</t>
  </si>
  <si>
    <t>уголок 20</t>
  </si>
  <si>
    <t>сгон 15</t>
  </si>
  <si>
    <t>2шт</t>
  </si>
  <si>
    <t>муфта 15</t>
  </si>
  <si>
    <t>к/гайка 15</t>
  </si>
  <si>
    <t>американка 20</t>
  </si>
  <si>
    <t>1шт</t>
  </si>
  <si>
    <t>муфта комб. 20</t>
  </si>
  <si>
    <t>смена труб д 57 (3мп) т.п.</t>
  </si>
  <si>
    <t>труба д 57</t>
  </si>
  <si>
    <t>3мп</t>
  </si>
  <si>
    <t>переход 25/20</t>
  </si>
  <si>
    <t>уголок 25</t>
  </si>
  <si>
    <t>труба п.пр.25</t>
  </si>
  <si>
    <t>покраска перил и отведений на стенах</t>
  </si>
  <si>
    <t>краска зел-кор.</t>
  </si>
  <si>
    <t>3кг</t>
  </si>
  <si>
    <t>кисть</t>
  </si>
  <si>
    <t>валик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</si>
</sst>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="90" zoomScaleNormal="90" zoomScalePageLayoutView="0" workbookViewId="0" topLeftCell="A16">
      <selection activeCell="M56" sqref="M56"/>
    </sheetView>
  </sheetViews>
  <sheetFormatPr defaultColWidth="9.00390625" defaultRowHeight="12.75"/>
  <cols>
    <col min="1" max="1" width="15.50390625" style="0" customWidth="1"/>
    <col min="3" max="3" width="11.00390625" style="0" customWidth="1"/>
    <col min="4" max="4" width="11.125" style="0" customWidth="1"/>
    <col min="5" max="5" width="11.50390625" style="0" customWidth="1"/>
    <col min="6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9</v>
      </c>
      <c r="K2" s="5" t="s">
        <v>135</v>
      </c>
    </row>
    <row r="3" spans="1:13" ht="12.75">
      <c r="A3" t="s">
        <v>86</v>
      </c>
      <c r="J3" s="14" t="s">
        <v>36</v>
      </c>
      <c r="K3" s="51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6">
        <f>L6*160.174*1.302</f>
        <v>0</v>
      </c>
    </row>
    <row r="7" spans="2:13" ht="12.75">
      <c r="B7" t="s">
        <v>89</v>
      </c>
      <c r="C7" s="1" t="s">
        <v>90</v>
      </c>
      <c r="D7" s="1"/>
      <c r="E7" s="1" t="s">
        <v>111</v>
      </c>
      <c r="J7" s="14">
        <v>2</v>
      </c>
      <c r="K7" s="14" t="s">
        <v>44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0.43</v>
      </c>
      <c r="M13" s="46">
        <f t="shared" si="0"/>
        <v>89.67501564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1.08</v>
      </c>
      <c r="M18" s="46">
        <f t="shared" si="0"/>
        <v>225.23027184000006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6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2.01</v>
      </c>
      <c r="M20" s="33">
        <f>SUM(M6:M19)</f>
        <v>419.1785614800001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136</v>
      </c>
      <c r="L24" s="46">
        <f>0.08*224.9</f>
        <v>17.992</v>
      </c>
      <c r="M24" s="32">
        <f aca="true" t="shared" si="1" ref="M24:M34">L24*160.174*1.302*1.15</f>
        <v>4314.9949153584</v>
      </c>
    </row>
    <row r="25" spans="1:13" ht="12.75">
      <c r="A25" t="s">
        <v>106</v>
      </c>
      <c r="J25" s="20">
        <v>2</v>
      </c>
      <c r="K25" s="20" t="s">
        <v>137</v>
      </c>
      <c r="L25" s="46">
        <f>3*0.81</f>
        <v>2.43</v>
      </c>
      <c r="M25" s="32">
        <f t="shared" si="1"/>
        <v>582.7833283860001</v>
      </c>
    </row>
    <row r="26" spans="1:13" ht="12.75">
      <c r="A26" t="s">
        <v>107</v>
      </c>
      <c r="J26" s="20">
        <v>3</v>
      </c>
      <c r="K26" s="20" t="s">
        <v>138</v>
      </c>
      <c r="L26" s="46">
        <f>0.02*28.7</f>
        <v>0.574</v>
      </c>
      <c r="M26" s="32">
        <f t="shared" si="1"/>
        <v>137.6615763348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 t="s">
        <v>153</v>
      </c>
      <c r="L27" s="46">
        <f>0.03*134.9</f>
        <v>4.047</v>
      </c>
      <c r="M27" s="32">
        <f t="shared" si="1"/>
        <v>970.5860617193999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159</v>
      </c>
      <c r="L28" s="25">
        <v>9.1</v>
      </c>
      <c r="M28" s="32">
        <f t="shared" si="1"/>
        <v>2182.4396248199996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8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9</v>
      </c>
      <c r="K31" s="20"/>
      <c r="L31" s="25"/>
      <c r="M31" s="32">
        <f t="shared" si="1"/>
        <v>0</v>
      </c>
    </row>
    <row r="32" spans="10:13" ht="12.75">
      <c r="J32" s="20">
        <v>10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2042.8</v>
      </c>
      <c r="F33" t="s">
        <v>66</v>
      </c>
      <c r="J33" s="20">
        <v>11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640</v>
      </c>
      <c r="F34" t="s">
        <v>66</v>
      </c>
      <c r="J34" s="20">
        <v>12</v>
      </c>
      <c r="K34" s="20"/>
      <c r="L34" s="25"/>
      <c r="M34" s="32">
        <f t="shared" si="1"/>
        <v>0</v>
      </c>
    </row>
    <row r="35" spans="1:13" ht="12.75">
      <c r="A35" t="s">
        <v>3</v>
      </c>
      <c r="J35" s="20"/>
      <c r="K35" s="29" t="s">
        <v>58</v>
      </c>
      <c r="L35" s="28">
        <f>SUM(L24:L34)</f>
        <v>34.143</v>
      </c>
      <c r="M35" s="33">
        <f>SUM(M24:M34)</f>
        <v>8188.465506618601</v>
      </c>
    </row>
    <row r="36" spans="1:11" ht="12.75">
      <c r="A36" t="s">
        <v>4</v>
      </c>
      <c r="E36">
        <v>136</v>
      </c>
      <c r="F36" t="s">
        <v>66</v>
      </c>
      <c r="K36" s="1" t="s">
        <v>62</v>
      </c>
    </row>
    <row r="37" spans="10:13" ht="12.75">
      <c r="J37" s="22" t="s">
        <v>36</v>
      </c>
      <c r="K37" s="22"/>
      <c r="L37" s="22" t="s">
        <v>63</v>
      </c>
      <c r="M37" s="22" t="s">
        <v>42</v>
      </c>
    </row>
    <row r="38" spans="2:13" ht="12.75">
      <c r="B38" s="1" t="s">
        <v>5</v>
      </c>
      <c r="C38" s="1"/>
      <c r="J38" s="23" t="s">
        <v>37</v>
      </c>
      <c r="K38" s="23" t="s">
        <v>38</v>
      </c>
      <c r="L38" s="23"/>
      <c r="M38" s="23" t="s">
        <v>64</v>
      </c>
    </row>
    <row r="39" spans="10:13" ht="12.75">
      <c r="J39" s="20">
        <v>1</v>
      </c>
      <c r="K39" s="20" t="s">
        <v>139</v>
      </c>
      <c r="L39" s="25" t="s">
        <v>140</v>
      </c>
      <c r="M39" s="25">
        <f>8*120</f>
        <v>960</v>
      </c>
    </row>
    <row r="40" spans="1:13" ht="12.75">
      <c r="A40" s="2" t="s">
        <v>6</v>
      </c>
      <c r="F40" s="11">
        <v>30620.61</v>
      </c>
      <c r="J40" s="20">
        <v>2</v>
      </c>
      <c r="K40" s="20" t="s">
        <v>141</v>
      </c>
      <c r="L40" s="25" t="s">
        <v>142</v>
      </c>
      <c r="M40" s="25">
        <f>3*381.75</f>
        <v>1145.25</v>
      </c>
    </row>
    <row r="41" spans="1:13" ht="12.75">
      <c r="A41" t="s">
        <v>7</v>
      </c>
      <c r="F41" s="5">
        <v>29622.75</v>
      </c>
      <c r="J41" s="20">
        <v>3</v>
      </c>
      <c r="K41" s="20" t="s">
        <v>143</v>
      </c>
      <c r="L41" s="25" t="s">
        <v>142</v>
      </c>
      <c r="M41" s="25">
        <f>3*8.64</f>
        <v>25.92</v>
      </c>
    </row>
    <row r="42" spans="2:13" ht="12.75">
      <c r="B42" t="s">
        <v>8</v>
      </c>
      <c r="F42" s="9">
        <f>F41/F40</f>
        <v>0.9674121449572689</v>
      </c>
      <c r="J42" s="20">
        <v>4</v>
      </c>
      <c r="K42" s="20" t="s">
        <v>145</v>
      </c>
      <c r="L42" s="25" t="s">
        <v>144</v>
      </c>
      <c r="M42" s="25">
        <f>6*4</f>
        <v>24</v>
      </c>
    </row>
    <row r="43" spans="1:13" ht="12.75">
      <c r="A43" t="s">
        <v>131</v>
      </c>
      <c r="F43" s="11">
        <f>400+400+250+105</f>
        <v>1155</v>
      </c>
      <c r="J43" s="20">
        <v>5</v>
      </c>
      <c r="K43" s="20" t="s">
        <v>146</v>
      </c>
      <c r="L43" s="25" t="s">
        <v>147</v>
      </c>
      <c r="M43" s="25">
        <f>2*24</f>
        <v>48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30777.75</v>
      </c>
      <c r="J44" s="20">
        <v>6</v>
      </c>
      <c r="K44" s="20" t="s">
        <v>148</v>
      </c>
      <c r="L44" s="25" t="s">
        <v>147</v>
      </c>
      <c r="M44" s="25">
        <f>2*45</f>
        <v>90</v>
      </c>
    </row>
    <row r="45" spans="10:13" ht="12.75">
      <c r="J45" s="20">
        <v>7</v>
      </c>
      <c r="K45" s="20" t="s">
        <v>149</v>
      </c>
      <c r="L45" s="25" t="s">
        <v>147</v>
      </c>
      <c r="M45" s="25">
        <f>2*13</f>
        <v>26</v>
      </c>
    </row>
    <row r="46" spans="2:13" ht="12.75">
      <c r="B46" s="1" t="s">
        <v>10</v>
      </c>
      <c r="C46" s="1"/>
      <c r="J46" s="20">
        <v>8</v>
      </c>
      <c r="K46" s="20" t="s">
        <v>150</v>
      </c>
      <c r="L46" s="25" t="s">
        <v>151</v>
      </c>
      <c r="M46" s="25">
        <v>92.53</v>
      </c>
    </row>
    <row r="47" spans="10:13" ht="12.75">
      <c r="J47" s="20">
        <v>9</v>
      </c>
      <c r="K47" s="20" t="s">
        <v>152</v>
      </c>
      <c r="L47" s="25" t="s">
        <v>142</v>
      </c>
      <c r="M47" s="25">
        <f>3*61.78</f>
        <v>185.34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 t="s">
        <v>154</v>
      </c>
      <c r="L48" s="25" t="s">
        <v>155</v>
      </c>
      <c r="M48" s="46">
        <f>15.69*59.77</f>
        <v>937.7913</v>
      </c>
    </row>
    <row r="49" spans="1:13" ht="12.75">
      <c r="A49" t="s">
        <v>12</v>
      </c>
      <c r="F49" s="11">
        <f>(3931)*1.302</f>
        <v>5118.162</v>
      </c>
      <c r="J49" s="20">
        <v>11</v>
      </c>
      <c r="K49" s="20" t="s">
        <v>156</v>
      </c>
      <c r="L49" s="25" t="s">
        <v>151</v>
      </c>
      <c r="M49" s="25">
        <v>45</v>
      </c>
    </row>
    <row r="50" spans="1:13" ht="12.75">
      <c r="A50" s="6" t="s">
        <v>15</v>
      </c>
      <c r="F50" s="5">
        <f>(1575)*1.302</f>
        <v>2050.65</v>
      </c>
      <c r="J50" s="20">
        <v>12</v>
      </c>
      <c r="K50" s="20" t="s">
        <v>157</v>
      </c>
      <c r="L50" s="25" t="s">
        <v>151</v>
      </c>
      <c r="M50" s="25">
        <v>11.24</v>
      </c>
    </row>
    <row r="51" spans="1:13" ht="12.75">
      <c r="A51" s="56" t="s">
        <v>83</v>
      </c>
      <c r="B51" s="57"/>
      <c r="C51" s="57"/>
      <c r="D51" s="57"/>
      <c r="E51" s="58">
        <v>0</v>
      </c>
      <c r="F51" s="61">
        <f>E51*E33</f>
        <v>0</v>
      </c>
      <c r="J51" s="20">
        <v>13</v>
      </c>
      <c r="K51" s="20" t="s">
        <v>152</v>
      </c>
      <c r="L51" s="25" t="s">
        <v>151</v>
      </c>
      <c r="M51" s="25">
        <v>64.78</v>
      </c>
    </row>
    <row r="52" spans="1:13" ht="12.75">
      <c r="A52" s="4" t="s">
        <v>34</v>
      </c>
      <c r="F52" s="31">
        <f>F49+F50+F51</f>
        <v>7168.812</v>
      </c>
      <c r="J52" s="20">
        <v>14</v>
      </c>
      <c r="K52" s="20" t="s">
        <v>158</v>
      </c>
      <c r="L52" s="25" t="s">
        <v>151</v>
      </c>
      <c r="M52" s="25">
        <v>150</v>
      </c>
    </row>
    <row r="53" spans="1:13" ht="12.75">
      <c r="A53" s="4" t="s">
        <v>16</v>
      </c>
      <c r="J53" s="20">
        <v>15</v>
      </c>
      <c r="K53" s="20" t="s">
        <v>160</v>
      </c>
      <c r="L53" s="25" t="s">
        <v>161</v>
      </c>
      <c r="M53" s="25">
        <f>3*280.46</f>
        <v>841.3799999999999</v>
      </c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16</v>
      </c>
      <c r="K54" s="20" t="s">
        <v>162</v>
      </c>
      <c r="L54" s="25" t="s">
        <v>147</v>
      </c>
      <c r="M54" s="25">
        <f>2*158.06</f>
        <v>316.12</v>
      </c>
    </row>
    <row r="55" spans="1:13" ht="12.75">
      <c r="A55" t="s">
        <v>79</v>
      </c>
      <c r="B55">
        <v>640</v>
      </c>
      <c r="C55" t="s">
        <v>13</v>
      </c>
      <c r="D55" s="5">
        <v>0.05</v>
      </c>
      <c r="E55" t="s">
        <v>14</v>
      </c>
      <c r="F55" s="5">
        <f>B55*D55</f>
        <v>32</v>
      </c>
      <c r="J55" s="20">
        <v>17</v>
      </c>
      <c r="K55" s="20" t="s">
        <v>163</v>
      </c>
      <c r="L55" s="25" t="s">
        <v>151</v>
      </c>
      <c r="M55" s="25">
        <v>276.75</v>
      </c>
    </row>
    <row r="56" spans="1:13" ht="12.75">
      <c r="A56" s="4" t="s">
        <v>17</v>
      </c>
      <c r="B56" s="10"/>
      <c r="C56" s="10"/>
      <c r="F56" s="31">
        <f>SUM(F54:F55)</f>
        <v>32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>
        <v>19</v>
      </c>
      <c r="K57" s="20"/>
      <c r="L57" s="25"/>
      <c r="M57" s="25"/>
    </row>
    <row r="58" spans="1:13" ht="12.75">
      <c r="A58" t="s">
        <v>19</v>
      </c>
      <c r="C58" s="47">
        <v>295302</v>
      </c>
      <c r="D58">
        <v>222535.4</v>
      </c>
      <c r="E58">
        <v>2042.8</v>
      </c>
      <c r="F58" s="34">
        <f>C58/D58*E58</f>
        <v>2710.772872990095</v>
      </c>
      <c r="J58" s="20"/>
      <c r="K58" s="20"/>
      <c r="L58" s="30" t="s">
        <v>65</v>
      </c>
      <c r="M58" s="33">
        <f>SUM(M39:M57)</f>
        <v>5240.1013</v>
      </c>
    </row>
    <row r="59" spans="1:6" ht="12.75">
      <c r="A59" t="s">
        <v>20</v>
      </c>
      <c r="F59" s="34">
        <f>M20</f>
        <v>419.1785614800001</v>
      </c>
    </row>
    <row r="60" spans="1:6" ht="12.75">
      <c r="A60" t="s">
        <v>21</v>
      </c>
      <c r="F60" s="11">
        <f>M35</f>
        <v>8188.465506618601</v>
      </c>
    </row>
    <row r="61" spans="1:6" ht="12.75">
      <c r="A61" t="s">
        <v>73</v>
      </c>
      <c r="F61" s="5">
        <f>2*600*1.302</f>
        <v>1562.4</v>
      </c>
    </row>
    <row r="62" spans="1:6" ht="12.75">
      <c r="A62" t="s">
        <v>22</v>
      </c>
      <c r="F62" s="11">
        <f>M58</f>
        <v>5240.1013</v>
      </c>
    </row>
    <row r="63" ht="12.75">
      <c r="A63" t="s">
        <v>23</v>
      </c>
    </row>
    <row r="64" ht="12.75">
      <c r="A64" t="s">
        <v>24</v>
      </c>
    </row>
    <row r="65" spans="1:6" ht="12.75">
      <c r="A65" s="44"/>
      <c r="B65" s="44">
        <v>2042.8</v>
      </c>
      <c r="C65" s="44" t="s">
        <v>13</v>
      </c>
      <c r="D65" s="45">
        <v>0.23</v>
      </c>
      <c r="E65" s="44" t="s">
        <v>14</v>
      </c>
      <c r="F65" s="45">
        <f>B65*D65</f>
        <v>469.844</v>
      </c>
    </row>
    <row r="66" spans="1:6" ht="12.75">
      <c r="A66" s="54" t="s">
        <v>75</v>
      </c>
      <c r="B66" s="54"/>
      <c r="C66" s="54"/>
      <c r="D66" s="55"/>
      <c r="E66" s="54"/>
      <c r="F66" s="55">
        <v>0</v>
      </c>
    </row>
    <row r="67" spans="1:6" ht="12.75">
      <c r="A67" s="54" t="s">
        <v>84</v>
      </c>
      <c r="B67" s="54"/>
      <c r="C67" s="54"/>
      <c r="D67" s="55">
        <v>0</v>
      </c>
      <c r="E67" s="54"/>
      <c r="F67" s="55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18590.762241088694</v>
      </c>
    </row>
    <row r="69" ht="12.75">
      <c r="A69" s="4" t="s">
        <v>26</v>
      </c>
    </row>
    <row r="70" spans="1:6" ht="12.75">
      <c r="A70" t="s">
        <v>27</v>
      </c>
      <c r="B70">
        <v>2042.8</v>
      </c>
      <c r="C70" t="s">
        <v>66</v>
      </c>
      <c r="D70" s="5">
        <v>0.2</v>
      </c>
      <c r="E70" t="s">
        <v>14</v>
      </c>
      <c r="F70" s="11">
        <f>B70*D70</f>
        <v>408.56</v>
      </c>
    </row>
    <row r="71" ht="12.75">
      <c r="A71" t="s">
        <v>28</v>
      </c>
    </row>
    <row r="72" ht="12.75">
      <c r="A72" s="7" t="s">
        <v>72</v>
      </c>
    </row>
    <row r="73" spans="2:6" ht="12.75">
      <c r="B73">
        <v>2042.8</v>
      </c>
      <c r="C73" t="s">
        <v>13</v>
      </c>
      <c r="D73" s="11">
        <v>3.37</v>
      </c>
      <c r="E73" t="s">
        <v>14</v>
      </c>
      <c r="F73" s="11">
        <f>B73*D73</f>
        <v>6884.236</v>
      </c>
    </row>
    <row r="74" spans="1:6" ht="12.75">
      <c r="A74" s="4" t="s">
        <v>29</v>
      </c>
      <c r="F74" s="31">
        <f>F70+F73</f>
        <v>7292.796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2042.8</v>
      </c>
      <c r="C77" t="s">
        <v>13</v>
      </c>
      <c r="D77" s="11">
        <v>2.79</v>
      </c>
      <c r="E77" t="s">
        <v>14</v>
      </c>
      <c r="F77" s="11">
        <f>B77*D77</f>
        <v>5699.412</v>
      </c>
    </row>
    <row r="78" spans="1:6" ht="12.75">
      <c r="A78" s="4" t="s">
        <v>32</v>
      </c>
      <c r="F78" s="31">
        <f>SUM(F77)</f>
        <v>5699.412</v>
      </c>
    </row>
    <row r="79" spans="1:6" ht="12.75">
      <c r="A79" s="59" t="s">
        <v>78</v>
      </c>
      <c r="B79" s="57"/>
      <c r="C79" s="57"/>
      <c r="D79" s="58">
        <v>0</v>
      </c>
      <c r="E79" s="57"/>
      <c r="F79" s="60">
        <f>D79*E33</f>
        <v>0</v>
      </c>
    </row>
    <row r="80" spans="1:8" ht="12.75">
      <c r="A80" s="1" t="s">
        <v>33</v>
      </c>
      <c r="B80" s="1"/>
      <c r="F80" s="31">
        <f>F52+F56+F68+F74+F78+F79</f>
        <v>38783.7822410887</v>
      </c>
      <c r="G80" s="7"/>
      <c r="H80" s="7"/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2249.4593699831444</v>
      </c>
      <c r="G81" s="7"/>
      <c r="H81" s="7"/>
      <c r="I81" s="7"/>
    </row>
    <row r="82" spans="1:9" ht="12.75">
      <c r="A82" s="1"/>
      <c r="B82" s="35" t="s">
        <v>128</v>
      </c>
      <c r="C82" s="35"/>
      <c r="D82" s="1"/>
      <c r="E82" s="52"/>
      <c r="F82" s="53">
        <v>0</v>
      </c>
      <c r="G82" s="7"/>
      <c r="H82" s="7"/>
      <c r="I82" s="7"/>
    </row>
    <row r="83" spans="1:9" ht="12.75">
      <c r="A83" s="1"/>
      <c r="B83" s="35" t="s">
        <v>129</v>
      </c>
      <c r="C83" s="35"/>
      <c r="D83" s="1"/>
      <c r="E83" s="52"/>
      <c r="F83" s="53">
        <f>2*183.99</f>
        <v>367.98</v>
      </c>
      <c r="G83" s="7"/>
      <c r="H83" s="7"/>
      <c r="I83" s="7"/>
    </row>
    <row r="84" spans="1:9" ht="12.75">
      <c r="A84" s="1"/>
      <c r="B84" s="35" t="s">
        <v>130</v>
      </c>
      <c r="C84" s="35"/>
      <c r="D84" s="1"/>
      <c r="E84" s="52"/>
      <c r="F84" s="53">
        <v>0</v>
      </c>
      <c r="G84" s="7"/>
      <c r="H84" s="7"/>
      <c r="I84" s="7"/>
    </row>
    <row r="85" spans="1:6" ht="13.5">
      <c r="A85" s="12" t="s">
        <v>35</v>
      </c>
      <c r="B85" s="12"/>
      <c r="C85" s="12"/>
      <c r="D85" s="12"/>
      <c r="E85" s="12"/>
      <c r="F85" s="36">
        <f>F80+F81+F82+F83+F84</f>
        <v>41401.22161107185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134</v>
      </c>
    </row>
    <row r="87" spans="1:6" ht="12.75">
      <c r="A87" s="13"/>
      <c r="B87" s="39">
        <v>44805</v>
      </c>
      <c r="C87" s="40">
        <v>-878909</v>
      </c>
      <c r="D87" s="42">
        <f>F44</f>
        <v>30777.75</v>
      </c>
      <c r="E87" s="42">
        <f>F85</f>
        <v>41401.22161107185</v>
      </c>
      <c r="F87" s="43">
        <f>C87+D87-E87</f>
        <v>-889532.4716110718</v>
      </c>
    </row>
    <row r="89" spans="1:6" ht="13.5" thickBot="1">
      <c r="A89" t="s">
        <v>112</v>
      </c>
      <c r="C89" s="49">
        <v>44805</v>
      </c>
      <c r="D89" s="8" t="s">
        <v>113</v>
      </c>
      <c r="E89" s="49">
        <v>44834</v>
      </c>
      <c r="F89" t="s">
        <v>114</v>
      </c>
    </row>
    <row r="90" spans="1:7" ht="13.5" thickBot="1">
      <c r="A90" t="s">
        <v>115</v>
      </c>
      <c r="F90" s="50">
        <f>E87</f>
        <v>41401.22161107185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6" ht="12.75">
      <c r="A106" t="s">
        <v>126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</cp:lastModifiedBy>
  <cp:lastPrinted>2023-01-12T17:03:12Z</cp:lastPrinted>
  <dcterms:created xsi:type="dcterms:W3CDTF">2008-08-18T07:30:19Z</dcterms:created>
  <dcterms:modified xsi:type="dcterms:W3CDTF">2023-01-12T17:03:13Z</dcterms:modified>
  <cp:category/>
  <cp:version/>
  <cp:contentType/>
  <cp:contentStatus/>
</cp:coreProperties>
</file>