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<sst xmlns="http://schemas.openxmlformats.org/spreadsheetml/2006/main" count="183" uniqueCount="160">
  <si>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</si>
  <si>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</si>
  <si>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</si>
  <si>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</si>
  <si>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</si>
  <si>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</si>
  <si>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</si>
  <si>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</si>
  <si>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</si>
  <si>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</si>
  <si>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</si>
  <si>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</si>
  <si>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</si>
  <si>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</si>
  <si>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</si>
  <si>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</si>
  <si>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</si>
  <si>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</si>
  <si>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</si>
  <si>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</si>
  <si>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</si>
  <si>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</si>
  <si>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</si>
  <si>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</si>
  <si>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</si>
  <si>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</si>
  <si>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</si>
  <si>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</si>
  <si>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</si>
  <si>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</si>
  <si>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</si>
  <si>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</si>
  <si>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</si>
  <si>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</si>
  <si>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</si>
  <si>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</si>
  <si>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</si>
  <si>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</si>
  <si>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</si>
  <si>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</si>
  <si>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</si>
  <si>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</si>
  <si>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</si>
  <si>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</si>
  <si>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</si>
  <si>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</si>
  <si>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</si>
  <si>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</si>
  <si>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</si>
  <si>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</si>
  <si>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</si>
  <si>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</si>
  <si>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</si>
  <si>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</si>
  <si>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</si>
  <si>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</si>
  <si>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</si>
  <si>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</si>
  <si>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</si>
  <si>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</si>
  <si>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</si>
  <si>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</si>
  <si>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</si>
  <si>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</si>
  <si>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</si>
  <si>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</si>
  <si>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</si>
  <si>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</si>
  <si>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</si>
  <si>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</si>
  <si>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</si>
  <si>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</si>
  <si>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</si>
  <si>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</si>
  <si>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</si>
  <si>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</si>
  <si>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</si>
  <si>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</si>
  <si>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</si>
  <si>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</si>
  <si>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</si>
  <si>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</si>
  <si>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</si>
  <si>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</si>
  <si>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</si>
  <si>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</si>
  <si>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</si>
  <si>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</si>
  <si>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</si>
  <si>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</si>
  <si>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</si>
  <si>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</si>
  <si>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</si>
  <si>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</si>
  <si>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</si>
  <si>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</si>
  <si>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</si>
  <si>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</si>
  <si>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</si>
  <si>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</si>
  <si>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</si>
  <si>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</si>
  <si>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</si>
  <si>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</si>
  <si>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</si>
  <si>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</si>
  <si>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</si>
  <si>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</si>
  <si>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</si>
  <si>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</si>
  <si>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</si>
  <si>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</si>
  <si>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</si>
  <si>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</si>
  <si>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</si>
  <si>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</si>
  <si>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</si>
  <si>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</si>
  <si>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</si>
  <si>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</si>
  <si>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</si>
  <si>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</si>
  <si>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</si>
  <si>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</si>
  <si>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</si>
  <si>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</si>
  <si>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</si>
  <si>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</si>
  <si>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</si>
  <si>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</si>
  <si>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</si>
  <si>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</si>
  <si>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</si>
  <si>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</si>
  <si>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</si>
  <si>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</si>
  <si>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</si>
  <si>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2022 г.</t>
  </si>
  <si>
    <t>за   ноябрь-декабрь  2022 г.</t>
  </si>
  <si>
    <t>01.11.2022г.</t>
  </si>
  <si>
    <t>ост.на 01.01</t>
  </si>
  <si>
    <t>декабря</t>
  </si>
  <si>
    <t>светильник</t>
  </si>
  <si>
    <t>кабель</t>
  </si>
  <si>
    <t>ответвитель</t>
  </si>
  <si>
    <t>дюбель</t>
  </si>
  <si>
    <t>саморез</t>
  </si>
  <si>
    <t>смена светильника (1шт) п-д1</t>
  </si>
  <si>
    <t>1шт</t>
  </si>
  <si>
    <t>2шт</t>
  </si>
  <si>
    <t>3мп</t>
  </si>
  <si>
    <t xml:space="preserve">смена ламп (12шт) </t>
  </si>
  <si>
    <t>лампа</t>
  </si>
  <si>
    <t>12шт</t>
  </si>
  <si>
    <t>провод</t>
  </si>
  <si>
    <t>1мп</t>
  </si>
  <si>
    <t>4шт</t>
  </si>
  <si>
    <t>смена выключателя (1шт)</t>
  </si>
  <si>
    <t>выключатель</t>
  </si>
  <si>
    <t>установка и украшение ёлки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</si>
</sst>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6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1" fillId="0" borderId="0" xfId="0" applyFont="1" applyAlignment="1">
      <alignment horizontal="left"/>
    </xf>
    <xf numFmtId="2" fontId="47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48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5">
      <selection activeCell="F57" sqref="F5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11</v>
      </c>
      <c r="E1" s="64">
        <v>12</v>
      </c>
      <c r="K1" t="s">
        <v>66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141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4">
        <f t="shared" si="0"/>
        <v>1676.71424592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4">
        <f t="shared" si="0"/>
        <v>3232.4714940000003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57.47</v>
      </c>
      <c r="M20" s="33">
        <f>SUM(M6:M19)</f>
        <v>11985.17011356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147</v>
      </c>
      <c r="L24" s="25">
        <v>0.891</v>
      </c>
      <c r="M24" s="32">
        <f aca="true" t="shared" si="1" ref="M24:M38">L24*160.174*1.302*1.15</f>
        <v>213.6872204082</v>
      </c>
    </row>
    <row r="25" spans="1:13" ht="12.75">
      <c r="A25" t="s">
        <v>111</v>
      </c>
      <c r="J25" s="20">
        <v>2</v>
      </c>
      <c r="K25" s="20" t="s">
        <v>151</v>
      </c>
      <c r="L25" s="44">
        <f>0.12*7.1</f>
        <v>0.852</v>
      </c>
      <c r="M25" s="32">
        <f t="shared" si="1"/>
        <v>204.33390773039997</v>
      </c>
    </row>
    <row r="26" spans="1:13" ht="12.75">
      <c r="A26" t="s">
        <v>112</v>
      </c>
      <c r="J26" s="20">
        <v>3</v>
      </c>
      <c r="K26" s="20" t="s">
        <v>147</v>
      </c>
      <c r="L26" s="44">
        <v>0.891</v>
      </c>
      <c r="M26" s="32">
        <f t="shared" si="1"/>
        <v>213.6872204082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 t="s">
        <v>157</v>
      </c>
      <c r="L27" s="44">
        <v>0.24</v>
      </c>
      <c r="M27" s="32">
        <f t="shared" si="1"/>
        <v>57.558847248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271425.2</v>
      </c>
      <c r="J39" s="20"/>
      <c r="K39" s="29" t="s">
        <v>50</v>
      </c>
      <c r="L39" s="28">
        <f>SUM(L24:L38)</f>
        <v>2.8739999999999997</v>
      </c>
      <c r="M39" s="33">
        <f>SUM(M24:M38)</f>
        <v>689.2671957947999</v>
      </c>
    </row>
    <row r="40" spans="1:11" ht="12.75">
      <c r="A40" t="s">
        <v>7</v>
      </c>
      <c r="F40" s="5">
        <v>263887.87</v>
      </c>
      <c r="K40" s="1" t="s">
        <v>54</v>
      </c>
    </row>
    <row r="41" spans="2:13" ht="12.75">
      <c r="B41" t="s">
        <v>8</v>
      </c>
      <c r="F41" s="9">
        <f>F40/F39</f>
        <v>0.9722305445478164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265592.87</v>
      </c>
      <c r="J43" s="23">
        <v>1</v>
      </c>
      <c r="K43" s="20" t="s">
        <v>142</v>
      </c>
      <c r="L43" s="25" t="s">
        <v>149</v>
      </c>
      <c r="M43" s="23">
        <f>2*200</f>
        <v>400</v>
      </c>
    </row>
    <row r="44" spans="10:13" ht="12.75">
      <c r="J44" s="23">
        <v>2</v>
      </c>
      <c r="K44" s="20" t="s">
        <v>143</v>
      </c>
      <c r="L44" s="23" t="s">
        <v>150</v>
      </c>
      <c r="M44" s="23">
        <f>3*13.4</f>
        <v>40.2</v>
      </c>
    </row>
    <row r="45" spans="2:13" ht="12.75">
      <c r="B45" s="1" t="s">
        <v>10</v>
      </c>
      <c r="C45" s="1"/>
      <c r="J45" s="23">
        <v>3</v>
      </c>
      <c r="K45" s="43" t="s">
        <v>144</v>
      </c>
      <c r="L45" s="23" t="s">
        <v>149</v>
      </c>
      <c r="M45" s="52">
        <f>2*3.01</f>
        <v>6.02</v>
      </c>
    </row>
    <row r="46" spans="10:13" ht="12.75">
      <c r="J46" s="23">
        <v>4</v>
      </c>
      <c r="K46" s="43" t="s">
        <v>145</v>
      </c>
      <c r="L46" s="23" t="s">
        <v>156</v>
      </c>
      <c r="M46" s="52">
        <f>4*2.28</f>
        <v>9.12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 t="s">
        <v>146</v>
      </c>
      <c r="L47" s="23" t="s">
        <v>156</v>
      </c>
      <c r="M47" s="23">
        <f>4*2.37</f>
        <v>9.48</v>
      </c>
    </row>
    <row r="48" spans="1:13" ht="12.75">
      <c r="A48" t="s">
        <v>12</v>
      </c>
      <c r="F48" s="11">
        <f>(5077)*1.302</f>
        <v>6610.254</v>
      </c>
      <c r="J48" s="23">
        <v>6</v>
      </c>
      <c r="K48" s="43" t="s">
        <v>152</v>
      </c>
      <c r="L48" s="23" t="s">
        <v>153</v>
      </c>
      <c r="M48" s="52">
        <f>12*20</f>
        <v>240</v>
      </c>
    </row>
    <row r="49" spans="1:13" ht="12.75">
      <c r="A49" s="6" t="s">
        <v>15</v>
      </c>
      <c r="F49" s="11">
        <f>5782*1.302</f>
        <v>7528.164000000001</v>
      </c>
      <c r="J49" s="23">
        <v>7</v>
      </c>
      <c r="K49" s="43" t="s">
        <v>154</v>
      </c>
      <c r="L49" s="23" t="s">
        <v>155</v>
      </c>
      <c r="M49" s="23">
        <v>6.58</v>
      </c>
    </row>
    <row r="50" spans="1:13" ht="12.75">
      <c r="A50" s="59" t="s">
        <v>87</v>
      </c>
      <c r="B50" s="47"/>
      <c r="C50" s="47"/>
      <c r="D50" s="47"/>
      <c r="E50" s="60">
        <v>0.81</v>
      </c>
      <c r="F50" s="48">
        <f>E50*E32</f>
        <v>5228.955</v>
      </c>
      <c r="J50" s="23">
        <v>8</v>
      </c>
      <c r="K50" s="43" t="s">
        <v>158</v>
      </c>
      <c r="L50" s="23" t="s">
        <v>148</v>
      </c>
      <c r="M50" s="23">
        <v>107.13</v>
      </c>
    </row>
    <row r="51" spans="1:13" ht="12.75">
      <c r="A51" s="4" t="s">
        <v>26</v>
      </c>
      <c r="B51" s="1"/>
      <c r="F51" s="31">
        <f>F48+F49+F50</f>
        <v>19367.373</v>
      </c>
      <c r="J51" s="23">
        <v>9</v>
      </c>
      <c r="K51" s="43" t="s">
        <v>159</v>
      </c>
      <c r="L51" s="23"/>
      <c r="M51" s="23">
        <f>0.1*E32</f>
        <v>645.5500000000001</v>
      </c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500.25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3" t="s">
        <v>60</v>
      </c>
      <c r="B57" s="63">
        <v>3</v>
      </c>
      <c r="C57" s="63"/>
      <c r="D57" s="60">
        <v>6305</v>
      </c>
      <c r="E57" s="47"/>
      <c r="F57" s="72">
        <f>(B57*D57)*2</f>
        <v>37830</v>
      </c>
      <c r="G57" s="1"/>
      <c r="J57" s="23">
        <v>15</v>
      </c>
      <c r="K57" s="43"/>
      <c r="L57" s="23"/>
      <c r="M57" s="23"/>
    </row>
    <row r="58" spans="1:13" ht="12.75">
      <c r="A58" s="68" t="s">
        <v>135</v>
      </c>
      <c r="B58" s="68"/>
      <c r="C58" s="68"/>
      <c r="D58" s="69"/>
      <c r="E58" s="70"/>
      <c r="F58" s="71">
        <v>12813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50643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599363</v>
      </c>
      <c r="D61">
        <v>222535.4</v>
      </c>
      <c r="E61">
        <v>6455.5</v>
      </c>
      <c r="F61" s="34">
        <f>C61/D61*E61</f>
        <v>17386.842032773213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11985.17011356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689.2671957947999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M68</f>
        <v>1464.08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0.48</v>
      </c>
      <c r="E68" t="s">
        <v>14</v>
      </c>
      <c r="F68" s="11">
        <f>B68*D68</f>
        <v>3098.64</v>
      </c>
      <c r="J68" s="20"/>
      <c r="K68" s="20"/>
      <c r="L68" s="30" t="s">
        <v>57</v>
      </c>
      <c r="M68" s="33">
        <f>SUM(M43:M67)</f>
        <v>1464.08</v>
      </c>
    </row>
    <row r="69" spans="1:6" ht="12.75">
      <c r="A69" s="66" t="s">
        <v>86</v>
      </c>
      <c r="B69" s="66"/>
      <c r="C69" s="66"/>
      <c r="D69" s="67"/>
      <c r="E69" s="66"/>
      <c r="F69" s="67">
        <v>19318.5</v>
      </c>
    </row>
    <row r="70" spans="1:6" ht="12.75">
      <c r="A70" s="47" t="s">
        <v>88</v>
      </c>
      <c r="B70" s="47"/>
      <c r="C70" s="47"/>
      <c r="D70" s="48">
        <v>0.68</v>
      </c>
      <c r="E70" s="47"/>
      <c r="F70" s="48">
        <f>D70*E32</f>
        <v>4389.740000000001</v>
      </c>
    </row>
    <row r="71" spans="1:6" ht="12.75">
      <c r="A71" s="4" t="s">
        <v>71</v>
      </c>
      <c r="B71" s="4"/>
      <c r="C71" s="10"/>
      <c r="F71" s="31">
        <f>SUM(F61:F70)</f>
        <v>58332.23934212801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0.4</v>
      </c>
      <c r="E73" t="s">
        <v>14</v>
      </c>
      <c r="F73" s="11">
        <f>B73*D73</f>
        <v>2582.2000000000003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5.17</v>
      </c>
      <c r="F76" s="11">
        <f>B76*D76</f>
        <v>33374.935</v>
      </c>
    </row>
    <row r="77" spans="1:6" ht="12.75">
      <c r="A77" s="4" t="s">
        <v>63</v>
      </c>
      <c r="B77" s="1"/>
      <c r="F77" s="31">
        <f>F73+F76</f>
        <v>35957.134999999995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5.3</v>
      </c>
      <c r="F80" s="11">
        <f>B80*D80</f>
        <v>34214.15</v>
      </c>
    </row>
    <row r="81" spans="1:9" ht="12.75">
      <c r="A81" s="4" t="s">
        <v>65</v>
      </c>
      <c r="B81" s="1"/>
      <c r="F81" s="31">
        <f>SUM(F80)</f>
        <v>34214.15</v>
      </c>
      <c r="I81" s="7"/>
    </row>
    <row r="82" spans="1:6" ht="12.75">
      <c r="A82" s="61" t="s">
        <v>81</v>
      </c>
      <c r="B82" s="56"/>
      <c r="C82" s="47"/>
      <c r="D82" s="60">
        <v>2.12</v>
      </c>
      <c r="E82" s="47"/>
      <c r="F82" s="62">
        <f>D82*E32</f>
        <v>13685.66</v>
      </c>
    </row>
    <row r="83" spans="1:6" ht="12.75">
      <c r="A83" s="1" t="s">
        <v>25</v>
      </c>
      <c r="B83" s="1"/>
      <c r="F83" s="31">
        <f>F51+F55+F59+F71+F77+F81+F82</f>
        <v>212699.807342128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12336.588825843424</v>
      </c>
    </row>
    <row r="85" spans="1:6" ht="12.75">
      <c r="A85" s="56"/>
      <c r="B85" s="57" t="s">
        <v>132</v>
      </c>
      <c r="C85" s="57"/>
      <c r="D85" s="56"/>
      <c r="E85" s="58"/>
      <c r="F85" s="65">
        <f>(2725.94*2)*5.82</f>
        <v>31729.941600000002</v>
      </c>
    </row>
    <row r="86" spans="1:6" ht="12.75">
      <c r="A86" s="1"/>
      <c r="B86" s="39" t="s">
        <v>133</v>
      </c>
      <c r="C86" s="39"/>
      <c r="D86" s="1"/>
      <c r="E86" s="54"/>
      <c r="F86" s="55">
        <f>724.77+740.24</f>
        <v>1465.01</v>
      </c>
    </row>
    <row r="87" spans="1:6" ht="12.75">
      <c r="A87" s="1"/>
      <c r="B87" s="39" t="s">
        <v>134</v>
      </c>
      <c r="C87" s="39"/>
      <c r="D87" s="1"/>
      <c r="E87" s="54"/>
      <c r="F87" s="55">
        <f>3988.96+4336.5</f>
        <v>8325.46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266556.8077679714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45231</v>
      </c>
      <c r="C90" s="25">
        <v>272665</v>
      </c>
      <c r="D90" s="40">
        <f>F43</f>
        <v>265592.87</v>
      </c>
      <c r="E90" s="40">
        <f>F88</f>
        <v>266556.8077679714</v>
      </c>
      <c r="F90" s="41">
        <f>C90+D90-E90</f>
        <v>271701.0622320286</v>
      </c>
    </row>
    <row r="92" spans="1:6" ht="13.5" thickBot="1">
      <c r="A92" t="s">
        <v>116</v>
      </c>
      <c r="C92" s="50" t="s">
        <v>139</v>
      </c>
      <c r="D92" s="8" t="s">
        <v>117</v>
      </c>
      <c r="E92" s="50">
        <v>44926</v>
      </c>
      <c r="F92" t="s">
        <v>118</v>
      </c>
    </row>
    <row r="93" spans="1:7" ht="13.5" thickBot="1">
      <c r="A93" t="s">
        <v>119</v>
      </c>
      <c r="F93" s="51">
        <f>E90</f>
        <v>266556.8077679714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2023-01-12T17:21:14Z</cp:lastPrinted>
  <dcterms:created xsi:type="dcterms:W3CDTF">2008-08-18T07:30:19Z</dcterms:created>
  <dcterms:modified xsi:type="dcterms:W3CDTF">2023-03-22T11:10:46Z</dcterms:modified>
  <cp:category/>
  <cp:version/>
  <cp:contentType/>
  <cp:contentStatus/>
</cp:coreProperties>
</file>