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<sst xmlns="http://schemas.openxmlformats.org/spreadsheetml/2006/main" count="178" uniqueCount="152">
  <si>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</si>
  <si>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</si>
  <si>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</si>
  <si>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</si>
  <si>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</si>
  <si>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</si>
  <si>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</si>
  <si>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</si>
  <si>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</si>
  <si>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</si>
  <si>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</si>
  <si>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</si>
  <si>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</si>
  <si>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</si>
  <si>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</si>
  <si>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</si>
  <si>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</si>
  <si>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</si>
  <si>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</si>
  <si>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</si>
  <si>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</si>
  <si>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</si>
  <si>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</si>
  <si>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</si>
  <si>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</si>
  <si>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</si>
  <si>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</si>
  <si>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</si>
  <si>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</si>
  <si>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</si>
  <si>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</si>
  <si>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</si>
  <si>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</si>
  <si>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</si>
  <si>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</si>
  <si>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</si>
  <si>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</si>
  <si>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</si>
  <si>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</si>
  <si>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</si>
  <si>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</si>
  <si>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</si>
  <si>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</si>
  <si>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</si>
  <si>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</si>
  <si>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</si>
  <si>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</si>
  <si>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</si>
  <si>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</si>
  <si>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</si>
  <si>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</si>
  <si>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</si>
  <si>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</si>
  <si>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</si>
  <si>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</si>
  <si>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</si>
  <si>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</si>
  <si>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</si>
  <si>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</si>
  <si>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</si>
  <si>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</si>
  <si>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</si>
  <si>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</si>
  <si>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</si>
  <si>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</si>
  <si>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</si>
  <si>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</si>
  <si>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</si>
  <si>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</si>
  <si>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</si>
  <si>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</si>
  <si>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</si>
  <si>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</si>
  <si>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</si>
  <si>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</si>
  <si>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</si>
  <si>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</si>
  <si>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</si>
  <si>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</si>
  <si>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</si>
  <si>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</si>
  <si>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</si>
  <si>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</si>
  <si>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</si>
  <si>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</si>
  <si>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</si>
  <si>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</si>
  <si>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</si>
  <si>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</si>
  <si>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</si>
  <si>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</si>
  <si>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</si>
  <si>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</si>
  <si>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</si>
  <si>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</si>
  <si>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</si>
  <si>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</si>
  <si>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</si>
  <si>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</si>
  <si>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</si>
  <si>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</si>
  <si>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</si>
  <si>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</si>
  <si>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</si>
  <si>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</si>
  <si>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</si>
  <si>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</si>
  <si>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</si>
  <si>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</si>
  <si>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</si>
  <si>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</si>
  <si>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</si>
  <si>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</si>
  <si>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</si>
  <si>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</si>
  <si>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</si>
  <si>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</si>
  <si>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</si>
  <si>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</si>
  <si>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</si>
  <si>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</si>
  <si>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</si>
  <si>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</si>
  <si>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</si>
  <si>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</si>
  <si>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</si>
  <si>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</si>
  <si>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</si>
  <si>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</si>
  <si>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</si>
  <si>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</si>
  <si>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</si>
  <si>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2022 г.</t>
  </si>
  <si>
    <t>за   ноябрь-декабрь  2022 г.</t>
  </si>
  <si>
    <t>01.11.2022г.</t>
  </si>
  <si>
    <t>ост.на 01.01</t>
  </si>
  <si>
    <t>декабря</t>
  </si>
  <si>
    <t>работы по договору (очистка от снега и наледи)</t>
  </si>
  <si>
    <t>смена труб д 20 (4мп) т.п.</t>
  </si>
  <si>
    <t>смена вентиля д 15 (1шт) т.п.</t>
  </si>
  <si>
    <t>труба д 20</t>
  </si>
  <si>
    <t>4мп</t>
  </si>
  <si>
    <t>вентиль д 15</t>
  </si>
  <si>
    <t>1шт</t>
  </si>
  <si>
    <t>американка 20</t>
  </si>
  <si>
    <t>2шт</t>
  </si>
  <si>
    <t>уголок 20</t>
  </si>
  <si>
    <t>4шт</t>
  </si>
  <si>
    <t xml:space="preserve">муфта комб. </t>
  </si>
  <si>
    <t>муфта паечная</t>
  </si>
  <si>
    <t>круг отр.</t>
  </si>
  <si>
    <t>установка и украшение ёлки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</si>
</sst>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9">
      <selection activeCell="M47" sqref="M47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E2" s="62">
        <v>12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136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627.72510948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5.02</v>
      </c>
      <c r="M20" s="33">
        <f>SUM(M6:M19)</f>
        <v>1046.90367096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6"/>
      <c r="M24" s="32">
        <v>8316</v>
      </c>
    </row>
    <row r="25" spans="1:13" ht="12.75">
      <c r="A25" t="s">
        <v>106</v>
      </c>
      <c r="J25" s="20">
        <v>2</v>
      </c>
      <c r="K25" s="20" t="s">
        <v>138</v>
      </c>
      <c r="L25" s="46">
        <f>0.04*224.9</f>
        <v>8.996</v>
      </c>
      <c r="M25" s="32">
        <f aca="true" t="shared" si="1" ref="M25:M34">L25*160.174*1.302*1.15</f>
        <v>2157.4974576792</v>
      </c>
    </row>
    <row r="26" spans="1:13" ht="12.75">
      <c r="A26" t="s">
        <v>107</v>
      </c>
      <c r="J26" s="20">
        <v>3</v>
      </c>
      <c r="K26" s="20" t="s">
        <v>139</v>
      </c>
      <c r="L26" s="46">
        <v>0.81</v>
      </c>
      <c r="M26" s="32">
        <f t="shared" si="1"/>
        <v>194.261109462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9.806000000000001</v>
      </c>
      <c r="M35" s="33">
        <f>SUM(M24:M34)</f>
        <v>10667.758567141202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140</v>
      </c>
      <c r="L39" s="25" t="s">
        <v>141</v>
      </c>
      <c r="M39" s="25">
        <f>4*97.14</f>
        <v>388.56</v>
      </c>
    </row>
    <row r="40" spans="1:13" ht="12.75">
      <c r="A40" s="2" t="s">
        <v>6</v>
      </c>
      <c r="F40" s="11">
        <v>61343.44</v>
      </c>
      <c r="J40" s="20">
        <v>2</v>
      </c>
      <c r="K40" s="20" t="s">
        <v>142</v>
      </c>
      <c r="L40" s="25" t="s">
        <v>143</v>
      </c>
      <c r="M40" s="25">
        <v>351</v>
      </c>
    </row>
    <row r="41" spans="1:13" ht="12.75">
      <c r="A41" t="s">
        <v>7</v>
      </c>
      <c r="F41" s="5">
        <v>56081.59</v>
      </c>
      <c r="J41" s="20">
        <v>3</v>
      </c>
      <c r="K41" s="20" t="s">
        <v>144</v>
      </c>
      <c r="L41" s="25" t="s">
        <v>145</v>
      </c>
      <c r="M41" s="25">
        <f>2*101</f>
        <v>202</v>
      </c>
    </row>
    <row r="42" spans="2:13" ht="12.75">
      <c r="B42" t="s">
        <v>8</v>
      </c>
      <c r="F42" s="9">
        <f>F41/F40</f>
        <v>0.9142231019323337</v>
      </c>
      <c r="J42" s="20">
        <v>4</v>
      </c>
      <c r="K42" s="20" t="s">
        <v>146</v>
      </c>
      <c r="L42" s="25" t="s">
        <v>147</v>
      </c>
      <c r="M42" s="25">
        <f>4*9</f>
        <v>36</v>
      </c>
    </row>
    <row r="43" spans="1:13" ht="12.75">
      <c r="A43" t="s">
        <v>131</v>
      </c>
      <c r="F43" s="11">
        <f>400+400+250+105</f>
        <v>1155</v>
      </c>
      <c r="J43" s="20">
        <v>5</v>
      </c>
      <c r="K43" s="20" t="s">
        <v>148</v>
      </c>
      <c r="L43" s="25" t="s">
        <v>145</v>
      </c>
      <c r="M43" s="25">
        <f>2*64.78</f>
        <v>129.56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57236.59</v>
      </c>
      <c r="J44" s="20">
        <v>6</v>
      </c>
      <c r="K44" s="20" t="s">
        <v>149</v>
      </c>
      <c r="L44" s="25" t="s">
        <v>145</v>
      </c>
      <c r="M44" s="25">
        <f>2*5.25</f>
        <v>10.5</v>
      </c>
    </row>
    <row r="45" spans="10:13" ht="12.75">
      <c r="J45" s="20">
        <v>7</v>
      </c>
      <c r="K45" s="20" t="s">
        <v>150</v>
      </c>
      <c r="L45" s="25" t="s">
        <v>145</v>
      </c>
      <c r="M45" s="25">
        <f>2*43.8</f>
        <v>87.6</v>
      </c>
    </row>
    <row r="46" spans="2:13" ht="12.75">
      <c r="B46" s="1" t="s">
        <v>10</v>
      </c>
      <c r="C46" s="1"/>
      <c r="J46" s="20">
        <v>8</v>
      </c>
      <c r="K46" s="20" t="s">
        <v>151</v>
      </c>
      <c r="L46" s="25"/>
      <c r="M46" s="25">
        <f>0.1*E33</f>
        <v>204.28</v>
      </c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(4931)*1.302</f>
        <v>6420.162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(1575)*1.302</f>
        <v>2050.65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0.81</v>
      </c>
      <c r="F51" s="61">
        <f>E51*E33</f>
        <v>1654.6680000000001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10125.48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0.5</v>
      </c>
      <c r="E55" t="s">
        <v>14</v>
      </c>
      <c r="F55" s="5">
        <f>B55*D55</f>
        <v>320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320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7">
        <v>599363</v>
      </c>
      <c r="D58">
        <v>222535.4</v>
      </c>
      <c r="E58">
        <v>2042.8</v>
      </c>
      <c r="F58" s="34">
        <f>C58/D58*E58</f>
        <v>5501.950415080028</v>
      </c>
      <c r="J58" s="20"/>
      <c r="K58" s="20"/>
      <c r="L58" s="30" t="s">
        <v>65</v>
      </c>
      <c r="M58" s="33">
        <f>SUM(M39:M57)</f>
        <v>1409.4999999999998</v>
      </c>
    </row>
    <row r="59" spans="1:6" ht="12.75">
      <c r="A59" t="s">
        <v>20</v>
      </c>
      <c r="F59" s="34">
        <f>M20</f>
        <v>1046.90367096</v>
      </c>
    </row>
    <row r="60" spans="1:6" ht="12.75">
      <c r="A60" t="s">
        <v>21</v>
      </c>
      <c r="F60" s="11">
        <f>M35</f>
        <v>10667.758567141202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11">
        <f>M58</f>
        <v>1409.4999999999998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0.48</v>
      </c>
      <c r="E65" s="44" t="s">
        <v>14</v>
      </c>
      <c r="F65" s="45">
        <f>B65*D65</f>
        <v>980.544</v>
      </c>
    </row>
    <row r="66" spans="1:6" ht="12.75">
      <c r="A66" s="54" t="s">
        <v>75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0.68</v>
      </c>
      <c r="E67" s="54"/>
      <c r="F67" s="55">
        <f>D67*E33</f>
        <v>1389.104</v>
      </c>
    </row>
    <row r="68" spans="1:6" ht="12.75">
      <c r="A68" s="4" t="s">
        <v>25</v>
      </c>
      <c r="B68" s="10"/>
      <c r="C68" s="10"/>
      <c r="F68" s="31">
        <f>SUM(F58:F67)</f>
        <v>20995.76065318123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0.4</v>
      </c>
      <c r="E70" t="s">
        <v>14</v>
      </c>
      <c r="F70" s="11">
        <f>B70*D70</f>
        <v>817.12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5.17</v>
      </c>
      <c r="E73" t="s">
        <v>14</v>
      </c>
      <c r="F73" s="11">
        <f>B73*D73</f>
        <v>10561.276</v>
      </c>
    </row>
    <row r="74" spans="1:6" ht="12.75">
      <c r="A74" s="4" t="s">
        <v>29</v>
      </c>
      <c r="F74" s="31">
        <f>F70+F73</f>
        <v>11378.396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5.3</v>
      </c>
      <c r="E77" t="s">
        <v>14</v>
      </c>
      <c r="F77" s="11">
        <f>B77*D77</f>
        <v>10826.84</v>
      </c>
    </row>
    <row r="78" spans="1:6" ht="12.75">
      <c r="A78" s="4" t="s">
        <v>32</v>
      </c>
      <c r="F78" s="31">
        <f>SUM(F77)</f>
        <v>10826.84</v>
      </c>
    </row>
    <row r="79" spans="1:6" ht="12.75">
      <c r="A79" s="59" t="s">
        <v>78</v>
      </c>
      <c r="B79" s="57"/>
      <c r="C79" s="57"/>
      <c r="D79" s="58">
        <v>2.12</v>
      </c>
      <c r="E79" s="57"/>
      <c r="F79" s="60">
        <f>D79*E33</f>
        <v>4330.736</v>
      </c>
    </row>
    <row r="80" spans="1:8" ht="12.75">
      <c r="A80" s="1" t="s">
        <v>33</v>
      </c>
      <c r="B80" s="1"/>
      <c r="F80" s="31">
        <f>F52+F56+F68+F74+F78+F79</f>
        <v>57977.21265318123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3362.678333884511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f>2349.6+0</f>
        <v>2349.6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f>2*183.99</f>
        <v>367.98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64057.470987065746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45231</v>
      </c>
      <c r="C87" s="40">
        <v>-896697</v>
      </c>
      <c r="D87" s="42">
        <f>F44</f>
        <v>57236.59</v>
      </c>
      <c r="E87" s="42">
        <f>F85</f>
        <v>64057.470987065746</v>
      </c>
      <c r="F87" s="43">
        <f>C87+D87-E87</f>
        <v>-903517.8809870657</v>
      </c>
    </row>
    <row r="89" spans="1:6" ht="13.5" thickBot="1">
      <c r="A89" t="s">
        <v>112</v>
      </c>
      <c r="C89" s="49" t="s">
        <v>134</v>
      </c>
      <c r="D89" s="8" t="s">
        <v>113</v>
      </c>
      <c r="E89" s="49">
        <v>44926</v>
      </c>
      <c r="F89" t="s">
        <v>114</v>
      </c>
    </row>
    <row r="90" spans="1:7" ht="13.5" thickBot="1">
      <c r="A90" t="s">
        <v>115</v>
      </c>
      <c r="F90" s="50">
        <f>E87</f>
        <v>64057.470987065746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2023-01-12T17:03:12Z</cp:lastPrinted>
  <dcterms:created xsi:type="dcterms:W3CDTF">2008-08-18T07:30:19Z</dcterms:created>
  <dcterms:modified xsi:type="dcterms:W3CDTF">2023-03-21T07:00:53Z</dcterms:modified>
  <cp:category/>
  <cp:version/>
  <cp:contentType/>
  <cp:contentStatus/>
</cp:coreProperties>
</file>