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<sst xmlns="http://schemas.openxmlformats.org/spreadsheetml/2006/main" count="204" uniqueCount="174">
  <si>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</si>
  <si>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</si>
  <si>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</si>
  <si>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</si>
  <si>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</si>
  <si>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</si>
  <si>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</si>
  <si>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</si>
  <si>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</si>
  <si>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</si>
  <si>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</si>
  <si>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</si>
  <si>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</si>
  <si>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</si>
  <si>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</si>
  <si>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</si>
  <si>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</si>
  <si>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</si>
  <si>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</si>
  <si>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</si>
  <si>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</si>
  <si>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</si>
  <si>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</si>
  <si>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</si>
  <si>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</si>
  <si>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</si>
  <si>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</si>
  <si>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</si>
  <si>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</si>
  <si>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</si>
  <si>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</si>
  <si>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</si>
  <si>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</si>
  <si>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</si>
  <si>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</si>
  <si>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</si>
  <si>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</si>
  <si>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</si>
  <si>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</si>
  <si>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</si>
  <si>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</si>
  <si>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</si>
  <si>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</si>
  <si>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</si>
  <si>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</si>
  <si>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</si>
  <si>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</si>
  <si>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</si>
  <si>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</si>
  <si>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</si>
  <si>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</si>
  <si>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</si>
  <si>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</si>
  <si>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</si>
  <si>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</si>
  <si>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</si>
  <si>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</si>
  <si>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</si>
  <si>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</si>
  <si>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</si>
  <si>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</si>
  <si>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</si>
  <si>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</si>
  <si>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</si>
  <si>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</si>
  <si>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</si>
  <si>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</si>
  <si>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</si>
  <si>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</si>
  <si>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</si>
  <si>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</si>
  <si>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</si>
  <si>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</si>
  <si>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</si>
  <si>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</si>
  <si>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</si>
  <si>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</si>
  <si>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</si>
  <si>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</si>
  <si>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</si>
  <si>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</si>
  <si>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</si>
  <si>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</si>
  <si>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</si>
  <si>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</si>
  <si>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</si>
  <si>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</si>
  <si>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</si>
  <si>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</si>
  <si>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</si>
  <si>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</si>
  <si>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</si>
  <si>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</si>
  <si>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</si>
  <si>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</si>
  <si>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</si>
  <si>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</si>
  <si>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</si>
  <si>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</si>
  <si>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</si>
  <si>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</si>
  <si>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</si>
  <si>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</si>
  <si>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</si>
  <si>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</si>
  <si>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</si>
  <si>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</si>
  <si>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</si>
  <si>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</si>
  <si>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</si>
  <si>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</si>
  <si>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</si>
  <si>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</si>
  <si>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</si>
  <si>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</si>
  <si>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</si>
  <si>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</si>
  <si>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</si>
  <si>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</si>
  <si>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</si>
  <si>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</si>
  <si>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</si>
  <si>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</si>
  <si>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</si>
  <si>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</si>
  <si>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</si>
  <si>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</si>
  <si>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</si>
  <si>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</si>
  <si>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(Спарк,ростелеком,комстар,эр-телеком,видикон)</t>
  </si>
  <si>
    <t>Гор.газ (тех.обслуживание и ремонт)</t>
  </si>
  <si>
    <t>Акт № _________9_____________</t>
  </si>
  <si>
    <t>2022 г.</t>
  </si>
  <si>
    <t>августа</t>
  </si>
  <si>
    <t>за   август  2022 г.</t>
  </si>
  <si>
    <t>ост.на 01.09</t>
  </si>
  <si>
    <t>ремонт кровли (договор)</t>
  </si>
  <si>
    <t>рубитекс</t>
  </si>
  <si>
    <t>5шт</t>
  </si>
  <si>
    <t>мастика</t>
  </si>
  <si>
    <t>1шт</t>
  </si>
  <si>
    <t>вышка</t>
  </si>
  <si>
    <t>газ</t>
  </si>
  <si>
    <t>35кг</t>
  </si>
  <si>
    <t xml:space="preserve">смена ламп (3шт) </t>
  </si>
  <si>
    <t>лампа</t>
  </si>
  <si>
    <t>3шт</t>
  </si>
  <si>
    <t>смена светильника (1шт) п-д1</t>
  </si>
  <si>
    <t xml:space="preserve">смена выключателя (1шт) </t>
  </si>
  <si>
    <t>светильник</t>
  </si>
  <si>
    <t>провод</t>
  </si>
  <si>
    <t>2мп</t>
  </si>
  <si>
    <t>кабель</t>
  </si>
  <si>
    <t>4мп</t>
  </si>
  <si>
    <t>дюбель</t>
  </si>
  <si>
    <t>6шт</t>
  </si>
  <si>
    <t>саморез</t>
  </si>
  <si>
    <t>выключатель</t>
  </si>
  <si>
    <t>смена ламп (7шт)</t>
  </si>
  <si>
    <t>7шт</t>
  </si>
  <si>
    <t>ремонт забора полисадника (20мп)</t>
  </si>
  <si>
    <t>60шт</t>
  </si>
  <si>
    <t>проволока</t>
  </si>
  <si>
    <t>3кг</t>
  </si>
  <si>
    <t>остекление (1,2м2)</t>
  </si>
  <si>
    <t>стекло</t>
  </si>
  <si>
    <t>1,2м2</t>
  </si>
  <si>
    <t>ремонт двери</t>
  </si>
  <si>
    <t>40шт</t>
  </si>
  <si>
    <t>30шт</t>
  </si>
  <si>
    <t>уголок</t>
  </si>
  <si>
    <t>2шт</t>
  </si>
  <si>
    <t>петля</t>
  </si>
  <si>
    <t>4шт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</si>
</sst>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8">
      <selection activeCell="M60" sqref="M60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131</v>
      </c>
      <c r="D1" s="8">
        <v>8</v>
      </c>
      <c r="K1" t="s">
        <v>66</v>
      </c>
    </row>
    <row r="2" spans="1:11" ht="12.75">
      <c r="A2" t="s">
        <v>84</v>
      </c>
      <c r="K2" s="5" t="s">
        <v>134</v>
      </c>
    </row>
    <row r="3" spans="1:13" ht="12.75">
      <c r="A3" t="s">
        <v>85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86</v>
      </c>
      <c r="J5" s="15"/>
      <c r="K5" s="15"/>
      <c r="L5" s="21" t="s">
        <v>40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89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90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94</v>
      </c>
      <c r="J13" s="16"/>
      <c r="K13" s="18" t="s">
        <v>79</v>
      </c>
      <c r="L13" s="23">
        <v>3.68</v>
      </c>
      <c r="M13" s="46">
        <f t="shared" si="0"/>
        <v>767.4512966400001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96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98</v>
      </c>
      <c r="J17" s="15" t="s">
        <v>53</v>
      </c>
      <c r="K17" s="26" t="s">
        <v>81</v>
      </c>
      <c r="L17" s="21">
        <v>12.5</v>
      </c>
      <c r="M17" s="46">
        <f t="shared" si="0"/>
        <v>2606.8318500000005</v>
      </c>
    </row>
    <row r="18" spans="1:13" ht="12.75">
      <c r="A18" t="s">
        <v>99</v>
      </c>
      <c r="J18" s="15" t="s">
        <v>55</v>
      </c>
      <c r="K18" s="26" t="s">
        <v>54</v>
      </c>
      <c r="L18" s="21">
        <v>2.25</v>
      </c>
      <c r="M18" s="46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125</v>
      </c>
      <c r="J20" s="20"/>
      <c r="K20" s="27" t="s">
        <v>57</v>
      </c>
      <c r="L20" s="28">
        <f>SUM(L6:L19)</f>
        <v>18.93</v>
      </c>
      <c r="M20" s="33">
        <f>SUM(M6:M19)</f>
        <v>3947.786153640001</v>
      </c>
    </row>
    <row r="21" spans="1:11" ht="12.75">
      <c r="A21" t="s">
        <v>101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41" t="s">
        <v>136</v>
      </c>
      <c r="L24" s="46"/>
      <c r="M24" s="32">
        <v>10098</v>
      </c>
    </row>
    <row r="25" spans="1:13" ht="12.75">
      <c r="A25" t="s">
        <v>105</v>
      </c>
      <c r="J25" s="20">
        <v>2</v>
      </c>
      <c r="K25" s="41" t="s">
        <v>144</v>
      </c>
      <c r="L25" s="50">
        <v>0.21</v>
      </c>
      <c r="M25" s="32">
        <f aca="true" t="shared" si="1" ref="M25:M36">L25*160.174*1.302*1.15</f>
        <v>50.363991342000006</v>
      </c>
    </row>
    <row r="26" spans="1:13" ht="12.75">
      <c r="A26" t="s">
        <v>106</v>
      </c>
      <c r="J26" s="20">
        <v>3</v>
      </c>
      <c r="K26" s="41" t="s">
        <v>147</v>
      </c>
      <c r="L26" s="50">
        <v>0.89</v>
      </c>
      <c r="M26" s="32">
        <f t="shared" si="1"/>
        <v>213.44739187800002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41" t="s">
        <v>148</v>
      </c>
      <c r="L27" s="46">
        <v>0.24</v>
      </c>
      <c r="M27" s="32">
        <f t="shared" si="1"/>
        <v>57.558847248</v>
      </c>
    </row>
    <row r="28" spans="1:13" ht="12.75">
      <c r="A28" t="s">
        <v>108</v>
      </c>
      <c r="B28" s="1"/>
      <c r="C28" s="1"/>
      <c r="D28" s="1"/>
      <c r="J28" s="20">
        <v>5</v>
      </c>
      <c r="K28" s="41" t="s">
        <v>158</v>
      </c>
      <c r="L28" s="46">
        <v>0.49</v>
      </c>
      <c r="M28" s="32">
        <f t="shared" si="1"/>
        <v>117.51597979799999</v>
      </c>
    </row>
    <row r="29" spans="2:13" ht="12.75">
      <c r="B29" s="1"/>
      <c r="C29" s="8"/>
      <c r="D29" s="8"/>
      <c r="J29" s="20">
        <v>6</v>
      </c>
      <c r="K29" s="41" t="s">
        <v>160</v>
      </c>
      <c r="L29" s="46">
        <v>6.54</v>
      </c>
      <c r="M29" s="32">
        <f t="shared" si="1"/>
        <v>1568.4785875080001</v>
      </c>
    </row>
    <row r="30" spans="10:13" ht="12.75">
      <c r="J30" s="20">
        <v>7</v>
      </c>
      <c r="K30" s="41" t="s">
        <v>164</v>
      </c>
      <c r="L30" s="46">
        <f>0.012*310.9</f>
        <v>3.7308</v>
      </c>
      <c r="M30" s="32">
        <f t="shared" si="1"/>
        <v>894.7522804701599</v>
      </c>
    </row>
    <row r="31" spans="2:13" ht="12.75">
      <c r="B31" t="s">
        <v>0</v>
      </c>
      <c r="J31" s="20">
        <v>8</v>
      </c>
      <c r="K31" s="41" t="s">
        <v>167</v>
      </c>
      <c r="L31" s="46">
        <v>2.63</v>
      </c>
      <c r="M31" s="32">
        <f t="shared" si="1"/>
        <v>630.749034426</v>
      </c>
    </row>
    <row r="32" spans="10:13" ht="12.75">
      <c r="J32" s="20">
        <v>9</v>
      </c>
      <c r="K32" s="41"/>
      <c r="L32" s="46"/>
      <c r="M32" s="32">
        <f t="shared" si="1"/>
        <v>0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41"/>
      <c r="L33" s="46"/>
      <c r="M33" s="32">
        <f t="shared" si="1"/>
        <v>0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/>
      <c r="K37" s="29" t="s">
        <v>57</v>
      </c>
      <c r="L37" s="28">
        <f>SUM(L24:L36)</f>
        <v>14.730800000000002</v>
      </c>
      <c r="M37" s="33">
        <f>SUM(M24:M36)</f>
        <v>13630.866112670159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55901.75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56448.38</v>
      </c>
      <c r="J41" s="20">
        <v>1</v>
      </c>
      <c r="K41" s="20" t="s">
        <v>137</v>
      </c>
      <c r="L41" s="25" t="s">
        <v>138</v>
      </c>
      <c r="M41" s="25">
        <f>5*2000</f>
        <v>10000</v>
      </c>
    </row>
    <row r="42" spans="2:13" ht="12.75">
      <c r="B42" t="s">
        <v>8</v>
      </c>
      <c r="F42" s="9">
        <f>F41/F40</f>
        <v>1.0097784058638593</v>
      </c>
      <c r="J42" s="20">
        <v>2</v>
      </c>
      <c r="K42" s="20" t="s">
        <v>139</v>
      </c>
      <c r="L42" s="25" t="s">
        <v>140</v>
      </c>
      <c r="M42" s="25">
        <v>545</v>
      </c>
    </row>
    <row r="43" spans="1:13" ht="12.75">
      <c r="A43" t="s">
        <v>129</v>
      </c>
      <c r="F43" s="5">
        <f>250+400+250+400+105</f>
        <v>1405</v>
      </c>
      <c r="J43" s="20">
        <v>3</v>
      </c>
      <c r="K43" s="20" t="s">
        <v>141</v>
      </c>
      <c r="L43" s="25">
        <v>0.5</v>
      </c>
      <c r="M43" s="46">
        <f>0.5*1400</f>
        <v>700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57853.38</v>
      </c>
      <c r="J44" s="20">
        <v>4</v>
      </c>
      <c r="K44" s="20" t="s">
        <v>142</v>
      </c>
      <c r="L44" s="25" t="s">
        <v>143</v>
      </c>
      <c r="M44" s="25">
        <f>35*21.5</f>
        <v>752.5</v>
      </c>
    </row>
    <row r="45" spans="10:13" ht="12.75">
      <c r="J45" s="20">
        <v>5</v>
      </c>
      <c r="K45" s="20" t="s">
        <v>145</v>
      </c>
      <c r="L45" s="25" t="s">
        <v>146</v>
      </c>
      <c r="M45" s="25">
        <f>3*16.2</f>
        <v>48.599999999999994</v>
      </c>
    </row>
    <row r="46" spans="2:13" ht="12.75">
      <c r="B46" s="1" t="s">
        <v>10</v>
      </c>
      <c r="C46" s="1"/>
      <c r="J46" s="20">
        <v>6</v>
      </c>
      <c r="K46" s="20" t="s">
        <v>149</v>
      </c>
      <c r="L46" s="25" t="s">
        <v>140</v>
      </c>
      <c r="M46" s="25">
        <v>238.02</v>
      </c>
    </row>
    <row r="47" spans="10:13" ht="12.75">
      <c r="J47" s="20">
        <v>7</v>
      </c>
      <c r="K47" s="20" t="s">
        <v>150</v>
      </c>
      <c r="L47" s="25" t="s">
        <v>151</v>
      </c>
      <c r="M47" s="46">
        <f>2*10.7</f>
        <v>21.4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54" t="s">
        <v>152</v>
      </c>
      <c r="L48" s="25" t="s">
        <v>153</v>
      </c>
      <c r="M48" s="25">
        <f>4*100</f>
        <v>400</v>
      </c>
    </row>
    <row r="49" spans="1:13" ht="12.75">
      <c r="A49" t="s">
        <v>12</v>
      </c>
      <c r="F49" s="11">
        <f>(9648.29)*1.302</f>
        <v>12562.073580000002</v>
      </c>
      <c r="J49" s="20">
        <v>9</v>
      </c>
      <c r="K49" s="54" t="s">
        <v>154</v>
      </c>
      <c r="L49" s="25" t="s">
        <v>155</v>
      </c>
      <c r="M49" s="46">
        <f>6*0.85</f>
        <v>5.1</v>
      </c>
    </row>
    <row r="50" spans="1:13" ht="12.75">
      <c r="A50" s="6" t="s">
        <v>15</v>
      </c>
      <c r="F50" s="11">
        <f>(2863)*1.302</f>
        <v>3727.626</v>
      </c>
      <c r="J50" s="20">
        <v>10</v>
      </c>
      <c r="K50" s="54" t="s">
        <v>156</v>
      </c>
      <c r="L50" s="25" t="s">
        <v>155</v>
      </c>
      <c r="M50" s="25">
        <f>6*0.52</f>
        <v>3.12</v>
      </c>
    </row>
    <row r="51" spans="1:13" ht="12.75">
      <c r="A51" s="57" t="s">
        <v>82</v>
      </c>
      <c r="B51" s="55"/>
      <c r="C51" s="55"/>
      <c r="D51" s="55"/>
      <c r="E51" s="58">
        <v>0</v>
      </c>
      <c r="F51" s="58">
        <f>E51*E33</f>
        <v>0</v>
      </c>
      <c r="J51" s="20">
        <v>11</v>
      </c>
      <c r="K51" s="54" t="s">
        <v>157</v>
      </c>
      <c r="L51" s="25" t="s">
        <v>140</v>
      </c>
      <c r="M51" s="25">
        <v>138.1</v>
      </c>
    </row>
    <row r="52" spans="1:13" ht="12.75">
      <c r="A52" s="4" t="s">
        <v>33</v>
      </c>
      <c r="F52" s="31">
        <f>F49+F50+F51</f>
        <v>16289.699580000002</v>
      </c>
      <c r="J52" s="20">
        <v>12</v>
      </c>
      <c r="K52" s="54" t="s">
        <v>145</v>
      </c>
      <c r="L52" s="25" t="s">
        <v>159</v>
      </c>
      <c r="M52" s="25">
        <f>7*19.1</f>
        <v>133.70000000000002</v>
      </c>
    </row>
    <row r="53" spans="1:13" ht="12.75">
      <c r="A53" s="4" t="s">
        <v>16</v>
      </c>
      <c r="J53" s="20">
        <v>13</v>
      </c>
      <c r="K53" s="54" t="s">
        <v>156</v>
      </c>
      <c r="L53" s="25" t="s">
        <v>161</v>
      </c>
      <c r="M53" s="25">
        <f>60*0.52</f>
        <v>31.200000000000003</v>
      </c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14</v>
      </c>
      <c r="K54" s="54" t="s">
        <v>162</v>
      </c>
      <c r="L54" s="25" t="s">
        <v>163</v>
      </c>
      <c r="M54" s="25">
        <f>3*4.96</f>
        <v>14.879999999999999</v>
      </c>
    </row>
    <row r="55" spans="1:13" ht="12.75">
      <c r="A55" t="s">
        <v>78</v>
      </c>
      <c r="B55">
        <v>923.5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15</v>
      </c>
      <c r="K55" s="54" t="s">
        <v>165</v>
      </c>
      <c r="L55" s="25" t="s">
        <v>166</v>
      </c>
      <c r="M55" s="25">
        <f>1.2*275.67</f>
        <v>330.80400000000003</v>
      </c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16</v>
      </c>
      <c r="K56" s="54" t="s">
        <v>156</v>
      </c>
      <c r="L56" s="25" t="s">
        <v>168</v>
      </c>
      <c r="M56" s="25">
        <v>40</v>
      </c>
    </row>
    <row r="57" spans="1:13" ht="12.75">
      <c r="A57" s="4" t="s">
        <v>18</v>
      </c>
      <c r="B57" s="4"/>
      <c r="J57" s="20">
        <v>17</v>
      </c>
      <c r="K57" s="54" t="s">
        <v>154</v>
      </c>
      <c r="L57" s="25" t="s">
        <v>169</v>
      </c>
      <c r="M57" s="25">
        <f>30*0.96</f>
        <v>28.799999999999997</v>
      </c>
    </row>
    <row r="58" spans="1:13" ht="12.75">
      <c r="A58" t="s">
        <v>19</v>
      </c>
      <c r="C58">
        <v>305312</v>
      </c>
      <c r="D58">
        <v>222535.4</v>
      </c>
      <c r="E58">
        <v>3468</v>
      </c>
      <c r="F58" s="34">
        <f>C58/D58*E58</f>
        <v>4757.993631575021</v>
      </c>
      <c r="J58" s="20">
        <v>18</v>
      </c>
      <c r="K58" s="54" t="s">
        <v>170</v>
      </c>
      <c r="L58" s="25" t="s">
        <v>171</v>
      </c>
      <c r="M58" s="25">
        <f>2*6.57</f>
        <v>13.14</v>
      </c>
    </row>
    <row r="59" spans="1:13" ht="12.75">
      <c r="A59" t="s">
        <v>20</v>
      </c>
      <c r="F59" s="34">
        <f>M20</f>
        <v>3947.786153640001</v>
      </c>
      <c r="J59" s="20">
        <v>19</v>
      </c>
      <c r="K59" s="54" t="s">
        <v>172</v>
      </c>
      <c r="L59" s="25" t="s">
        <v>173</v>
      </c>
      <c r="M59" s="25">
        <f>4*13.17</f>
        <v>52.68</v>
      </c>
    </row>
    <row r="60" spans="1:13" ht="12.75">
      <c r="A60" t="s">
        <v>21</v>
      </c>
      <c r="F60" s="11">
        <f>M37</f>
        <v>13630.866112670159</v>
      </c>
      <c r="J60" s="20">
        <v>20</v>
      </c>
      <c r="K60" s="54"/>
      <c r="L60" s="25"/>
      <c r="M60" s="25"/>
    </row>
    <row r="61" spans="1:13" ht="12.75">
      <c r="A61" t="s">
        <v>71</v>
      </c>
      <c r="F61" s="5">
        <f>0*600*1.302</f>
        <v>0</v>
      </c>
      <c r="J61" s="20">
        <v>21</v>
      </c>
      <c r="K61" s="54"/>
      <c r="L61" s="25"/>
      <c r="M61" s="25"/>
    </row>
    <row r="62" spans="1:13" ht="12.75">
      <c r="A62" t="s">
        <v>22</v>
      </c>
      <c r="F62" s="11">
        <f>M65</f>
        <v>13497.044000000002</v>
      </c>
      <c r="J62" s="20">
        <v>22</v>
      </c>
      <c r="K62" s="54"/>
      <c r="L62" s="25"/>
      <c r="M62" s="25"/>
    </row>
    <row r="63" spans="1:13" ht="12.75">
      <c r="A63" t="s">
        <v>23</v>
      </c>
      <c r="F63" s="5"/>
      <c r="J63" s="20">
        <v>23</v>
      </c>
      <c r="K63" s="20"/>
      <c r="L63" s="25"/>
      <c r="M63" s="25"/>
    </row>
    <row r="64" spans="1:13" ht="12.75">
      <c r="A64" t="s">
        <v>24</v>
      </c>
      <c r="F64" s="5"/>
      <c r="J64" s="20">
        <v>24</v>
      </c>
      <c r="K64" s="20"/>
      <c r="L64" s="25"/>
      <c r="M64" s="25"/>
    </row>
    <row r="65" spans="2:13" ht="12.75">
      <c r="B65">
        <v>3468</v>
      </c>
      <c r="C65" t="s">
        <v>13</v>
      </c>
      <c r="D65" s="11">
        <v>0.47</v>
      </c>
      <c r="E65" t="s">
        <v>14</v>
      </c>
      <c r="F65" s="11">
        <f>B65*D65</f>
        <v>1629.9599999999998</v>
      </c>
      <c r="J65" s="20"/>
      <c r="K65" s="20"/>
      <c r="L65" s="30" t="s">
        <v>64</v>
      </c>
      <c r="M65" s="33">
        <f>SUM(M41:M64)</f>
        <v>13497.044000000002</v>
      </c>
    </row>
    <row r="66" spans="1:6" ht="12.75">
      <c r="A66" s="55" t="s">
        <v>83</v>
      </c>
      <c r="B66" s="55"/>
      <c r="C66" s="55"/>
      <c r="D66" s="56"/>
      <c r="E66" s="55"/>
      <c r="F66" s="56">
        <f>D66*E33</f>
        <v>0</v>
      </c>
    </row>
    <row r="67" spans="1:6" ht="12.75">
      <c r="A67" s="55" t="s">
        <v>130</v>
      </c>
      <c r="B67" s="55"/>
      <c r="C67" s="55"/>
      <c r="D67" s="56">
        <v>0</v>
      </c>
      <c r="E67" s="55"/>
      <c r="F67" s="56">
        <v>0</v>
      </c>
    </row>
    <row r="68" spans="1:6" ht="12.75">
      <c r="A68" s="4" t="s">
        <v>25</v>
      </c>
      <c r="B68" s="10"/>
      <c r="C68" s="10"/>
      <c r="F68" s="31">
        <f>SUM(F58:F67)</f>
        <v>37463.64989788518</v>
      </c>
    </row>
    <row r="69" ht="12.75">
      <c r="A69" s="4" t="s">
        <v>26</v>
      </c>
    </row>
    <row r="70" spans="1:6" ht="12.75">
      <c r="A70" t="s">
        <v>27</v>
      </c>
      <c r="B70">
        <v>3468</v>
      </c>
      <c r="C70" t="s">
        <v>65</v>
      </c>
      <c r="D70" s="5">
        <v>0.2</v>
      </c>
      <c r="E70" t="s">
        <v>14</v>
      </c>
      <c r="F70" s="11">
        <f>B70*D70</f>
        <v>693.6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3468</v>
      </c>
      <c r="C73" t="s">
        <v>13</v>
      </c>
      <c r="D73" s="11">
        <v>1.29</v>
      </c>
      <c r="E73" t="s">
        <v>14</v>
      </c>
      <c r="F73" s="11">
        <f>B73*D73</f>
        <v>4473.72</v>
      </c>
    </row>
    <row r="74" spans="1:6" ht="12.75">
      <c r="A74" s="4" t="s">
        <v>29</v>
      </c>
      <c r="F74" s="31">
        <f>F70+F73</f>
        <v>5167.320000000001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3468</v>
      </c>
      <c r="C77" t="s">
        <v>13</v>
      </c>
      <c r="D77" s="11">
        <v>2.8</v>
      </c>
      <c r="E77" t="s">
        <v>14</v>
      </c>
      <c r="F77" s="11">
        <f>B77*D77</f>
        <v>9710.4</v>
      </c>
    </row>
    <row r="78" spans="1:6" ht="12.75">
      <c r="A78" s="4" t="s">
        <v>31</v>
      </c>
      <c r="F78" s="8">
        <f>SUM(F77)</f>
        <v>9710.4</v>
      </c>
    </row>
    <row r="79" spans="1:6" ht="12.75">
      <c r="A79" s="59" t="s">
        <v>77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32</v>
      </c>
      <c r="B80" s="1"/>
      <c r="F80" s="31">
        <f>F52+F56+F68+F74+F78+F79</f>
        <v>68631.06947788518</v>
      </c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3980.60202971734</v>
      </c>
    </row>
    <row r="82" spans="1:6" ht="12.75">
      <c r="A82" s="1"/>
      <c r="B82" s="35" t="s">
        <v>126</v>
      </c>
      <c r="C82" s="35"/>
      <c r="D82" s="1"/>
      <c r="E82" s="52"/>
      <c r="F82" s="53">
        <v>5468.16</v>
      </c>
    </row>
    <row r="83" spans="1:6" ht="12.75">
      <c r="A83" s="1"/>
      <c r="B83" s="35" t="s">
        <v>127</v>
      </c>
      <c r="C83" s="35"/>
      <c r="D83" s="1"/>
      <c r="E83" s="52"/>
      <c r="F83" s="53">
        <v>422.29</v>
      </c>
    </row>
    <row r="84" spans="1:6" ht="12.75">
      <c r="A84" s="1"/>
      <c r="B84" s="35" t="s">
        <v>128</v>
      </c>
      <c r="C84" s="35"/>
      <c r="D84" s="1"/>
      <c r="E84" s="52"/>
      <c r="F84" s="53">
        <v>2333.17</v>
      </c>
    </row>
    <row r="85" spans="1:9" ht="15">
      <c r="A85" s="12" t="s">
        <v>34</v>
      </c>
      <c r="B85" s="12"/>
      <c r="C85" s="12"/>
      <c r="D85" s="12"/>
      <c r="E85" s="12"/>
      <c r="F85" s="42">
        <f>F80+F81+F82+F83+F84</f>
        <v>80835.29150760251</v>
      </c>
      <c r="I85" s="7"/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44774</v>
      </c>
      <c r="C87" s="39">
        <v>-753791</v>
      </c>
      <c r="D87" s="43">
        <f>F44</f>
        <v>57853.38</v>
      </c>
      <c r="E87" s="43">
        <f>F85</f>
        <v>80835.29150760251</v>
      </c>
      <c r="F87" s="44">
        <f>C87+D87-E87</f>
        <v>-776772.9115076025</v>
      </c>
    </row>
    <row r="89" spans="1:6" ht="13.5" thickBot="1">
      <c r="A89" t="s">
        <v>110</v>
      </c>
      <c r="C89" s="48">
        <v>44774</v>
      </c>
      <c r="D89" s="8" t="s">
        <v>111</v>
      </c>
      <c r="E89" s="48">
        <v>44804</v>
      </c>
      <c r="F89" t="s">
        <v>112</v>
      </c>
    </row>
    <row r="90" spans="1:7" ht="13.5" thickBot="1">
      <c r="A90" t="s">
        <v>113</v>
      </c>
      <c r="F90" s="49">
        <f>E87</f>
        <v>80835.29150760251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6" ht="12.75">
      <c r="A106" t="s">
        <v>124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2020-09-12T14:12:53Z</cp:lastPrinted>
  <dcterms:created xsi:type="dcterms:W3CDTF">2008-08-18T07:30:19Z</dcterms:created>
  <dcterms:modified xsi:type="dcterms:W3CDTF">2022-11-21T07:52:09Z</dcterms:modified>
  <cp:category/>
  <cp:version/>
  <cp:contentType/>
  <cp:contentStatus/>
</cp:coreProperties>
</file>