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<sst xmlns="http://schemas.openxmlformats.org/spreadsheetml/2006/main" count="192" uniqueCount="165">
  <si>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</si>
  <si>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</si>
  <si>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</si>
  <si>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</si>
  <si>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</si>
  <si>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</si>
  <si>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</si>
  <si>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</si>
  <si>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</si>
  <si>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</si>
  <si>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</si>
  <si>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</si>
  <si>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</si>
  <si>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</si>
  <si>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</si>
  <si>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</si>
  <si>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</si>
  <si>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</si>
  <si>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</si>
  <si>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</si>
  <si>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</si>
  <si>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</si>
  <si>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</si>
  <si>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</si>
  <si>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</si>
  <si>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</si>
  <si>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</si>
  <si>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</si>
  <si>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</si>
  <si>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</si>
  <si>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</si>
  <si>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</si>
  <si>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</si>
  <si>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</si>
  <si>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</si>
  <si>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</si>
  <si>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</si>
  <si>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</si>
  <si>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</si>
  <si>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</si>
  <si>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</si>
  <si>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</si>
  <si>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</si>
  <si>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</si>
  <si>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</si>
  <si>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</si>
  <si>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</si>
  <si>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</si>
  <si>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</si>
  <si>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</si>
  <si>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</si>
  <si>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</si>
  <si>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</si>
  <si>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</si>
  <si>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</si>
  <si>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</si>
  <si>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</si>
  <si>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</si>
  <si>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</si>
  <si>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</si>
  <si>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</si>
  <si>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</si>
  <si>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</si>
  <si>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</si>
  <si>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</si>
  <si>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</si>
  <si>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</si>
  <si>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</si>
  <si>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</si>
  <si>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</si>
  <si>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</si>
  <si>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</si>
  <si>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</si>
  <si>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</si>
  <si>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</si>
  <si>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</si>
  <si>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</si>
  <si>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</si>
  <si>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</si>
  <si>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</si>
  <si>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</si>
  <si>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</si>
  <si>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</si>
  <si>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</si>
  <si>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</si>
  <si>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</si>
  <si>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</si>
  <si>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</si>
  <si>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</si>
  <si>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</si>
  <si>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</si>
  <si>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</si>
  <si>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</si>
  <si>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</si>
  <si>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</si>
  <si>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</si>
  <si>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</si>
  <si>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</si>
  <si>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</si>
  <si>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</si>
  <si>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</si>
  <si>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</si>
  <si>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</si>
  <si>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</si>
  <si>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</si>
  <si>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</si>
  <si>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</si>
  <si>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</si>
  <si>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</si>
  <si>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</si>
  <si>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</si>
  <si>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</si>
  <si>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</si>
  <si>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</si>
  <si>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</si>
  <si>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</si>
  <si>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</si>
  <si>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</si>
  <si>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</si>
  <si>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</si>
  <si>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</si>
  <si>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</si>
  <si>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</si>
  <si>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</si>
  <si>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</si>
  <si>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</si>
  <si>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</si>
  <si>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</si>
  <si>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</si>
  <si>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</si>
  <si>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</si>
  <si>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</si>
  <si>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</si>
  <si>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</si>
  <si>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</si>
  <si>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</si>
  <si>
    <t>вывод воды для полива</t>
  </si>
  <si>
    <t>смена вентиля д 15 (1шт</t>
  </si>
  <si>
    <t xml:space="preserve">труба м/пл 20 </t>
  </si>
  <si>
    <t>15мп</t>
  </si>
  <si>
    <t>цанга</t>
  </si>
  <si>
    <t>6шт</t>
  </si>
  <si>
    <t>вентиль д 15</t>
  </si>
  <si>
    <t>1шт</t>
  </si>
  <si>
    <t xml:space="preserve">смена труб д 110 (3мп) </t>
  </si>
  <si>
    <t>труба 110</t>
  </si>
  <si>
    <t>3мп</t>
  </si>
  <si>
    <t>трапер 110</t>
  </si>
  <si>
    <t>патрубок 110</t>
  </si>
  <si>
    <t>тройник 110</t>
  </si>
  <si>
    <t>2шт</t>
  </si>
  <si>
    <t>3шт</t>
  </si>
  <si>
    <t>манжета 110</t>
  </si>
  <si>
    <t>смена труб д 25 (4мп) кв.21</t>
  </si>
  <si>
    <t>смена труб д 20 (2мп) кв.22</t>
  </si>
  <si>
    <t>труба д 25</t>
  </si>
  <si>
    <t>4мп</t>
  </si>
  <si>
    <t>труба д 20</t>
  </si>
  <si>
    <t>2мп</t>
  </si>
  <si>
    <t>тройник 23</t>
  </si>
  <si>
    <t>4шт</t>
  </si>
  <si>
    <t>уголок 25</t>
  </si>
  <si>
    <t>16шт</t>
  </si>
  <si>
    <t>комб.муфта 20</t>
  </si>
  <si>
    <t>американка 25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</si>
</sst>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52" sqref="L5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3.82</v>
      </c>
      <c r="M20" s="34">
        <f>SUM(M6:M19)</f>
        <v>796.64781336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 t="s">
        <v>136</v>
      </c>
      <c r="L24" s="23">
        <f>0.15*155</f>
        <v>23.25</v>
      </c>
      <c r="M24" s="33">
        <f aca="true" t="shared" si="1" ref="M24:M33">L24*160.174*1.302*1.15</f>
        <v>5576.01332715</v>
      </c>
    </row>
    <row r="25" spans="1:13" ht="12.75">
      <c r="A25" t="s">
        <v>107</v>
      </c>
      <c r="J25" s="23">
        <v>2</v>
      </c>
      <c r="K25" s="43" t="s">
        <v>137</v>
      </c>
      <c r="L25" s="23">
        <v>0.81</v>
      </c>
      <c r="M25" s="33">
        <f t="shared" si="1"/>
        <v>194.261109462</v>
      </c>
    </row>
    <row r="26" spans="1:13" ht="12.75">
      <c r="A26" t="s">
        <v>108</v>
      </c>
      <c r="J26" s="23">
        <v>3</v>
      </c>
      <c r="K26" s="43" t="s">
        <v>144</v>
      </c>
      <c r="L26" s="23">
        <f>0.03*146.9</f>
        <v>4.407</v>
      </c>
      <c r="M26" s="33">
        <f t="shared" si="1"/>
        <v>1056.9243325914001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 t="s">
        <v>153</v>
      </c>
      <c r="L27" s="23">
        <f>0.04*184.3</f>
        <v>7.372000000000001</v>
      </c>
      <c r="M27" s="33">
        <f t="shared" si="1"/>
        <v>1768.0159246344</v>
      </c>
    </row>
    <row r="28" spans="1:13" ht="12.75">
      <c r="A28" t="s">
        <v>110</v>
      </c>
      <c r="B28" s="1"/>
      <c r="C28" s="1"/>
      <c r="D28" s="1"/>
      <c r="J28" s="23">
        <v>5</v>
      </c>
      <c r="K28" s="43" t="s">
        <v>154</v>
      </c>
      <c r="L28" s="23">
        <f>0.02*224.9</f>
        <v>4.498</v>
      </c>
      <c r="M28" s="33">
        <f t="shared" si="1"/>
        <v>1078.7487288396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40.336999999999996</v>
      </c>
      <c r="M34" s="44">
        <f>SUM(M24:M33)</f>
        <v>9673.9634226774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 t="s">
        <v>138</v>
      </c>
      <c r="L38" s="23" t="s">
        <v>139</v>
      </c>
      <c r="M38" s="23">
        <f>15*137</f>
        <v>2055</v>
      </c>
    </row>
    <row r="39" spans="10:13" ht="12.75">
      <c r="J39" s="23">
        <v>2</v>
      </c>
      <c r="K39" s="43" t="s">
        <v>140</v>
      </c>
      <c r="L39" s="23" t="s">
        <v>141</v>
      </c>
      <c r="M39" s="23">
        <f>6*243</f>
        <v>1458</v>
      </c>
    </row>
    <row r="40" spans="1:13" ht="12.75">
      <c r="A40" s="2" t="s">
        <v>6</v>
      </c>
      <c r="F40" s="11">
        <f>19948.55-578.59</f>
        <v>19369.96</v>
      </c>
      <c r="J40" s="23">
        <v>3</v>
      </c>
      <c r="K40" s="43" t="s">
        <v>142</v>
      </c>
      <c r="L40" s="23" t="s">
        <v>143</v>
      </c>
      <c r="M40" s="23">
        <v>351</v>
      </c>
    </row>
    <row r="41" spans="1:13" ht="12.75">
      <c r="A41" t="s">
        <v>7</v>
      </c>
      <c r="F41" s="5">
        <v>20124.18</v>
      </c>
      <c r="J41" s="23">
        <v>4</v>
      </c>
      <c r="K41" s="43" t="s">
        <v>145</v>
      </c>
      <c r="L41" s="23" t="s">
        <v>146</v>
      </c>
      <c r="M41" s="23">
        <f>3*446.42</f>
        <v>1339.26</v>
      </c>
    </row>
    <row r="42" spans="2:13" ht="12.75">
      <c r="B42" t="s">
        <v>8</v>
      </c>
      <c r="F42" s="9">
        <f>F41/F40</f>
        <v>1.0389376126744712</v>
      </c>
      <c r="J42" s="23">
        <v>5</v>
      </c>
      <c r="K42" s="43" t="s">
        <v>147</v>
      </c>
      <c r="L42" s="23" t="s">
        <v>143</v>
      </c>
      <c r="M42" s="23">
        <v>200.65</v>
      </c>
    </row>
    <row r="43" spans="1:13" ht="12.75">
      <c r="A43" t="s">
        <v>9</v>
      </c>
      <c r="F43" s="5">
        <v>0</v>
      </c>
      <c r="J43" s="23">
        <v>6</v>
      </c>
      <c r="K43" s="43" t="s">
        <v>148</v>
      </c>
      <c r="L43" s="23" t="s">
        <v>143</v>
      </c>
      <c r="M43" s="23">
        <v>280</v>
      </c>
    </row>
    <row r="44" spans="1:13" ht="12.75">
      <c r="A44" s="3" t="s">
        <v>10</v>
      </c>
      <c r="B44" s="3"/>
      <c r="C44" s="3"/>
      <c r="D44" s="3"/>
      <c r="E44" s="1"/>
      <c r="F44" s="8">
        <f>F41+F43</f>
        <v>20124.18</v>
      </c>
      <c r="J44" s="23">
        <v>7</v>
      </c>
      <c r="K44" s="43" t="s">
        <v>149</v>
      </c>
      <c r="L44" s="23" t="s">
        <v>151</v>
      </c>
      <c r="M44" s="23">
        <f>3*181.89</f>
        <v>545.67</v>
      </c>
    </row>
    <row r="45" spans="10:13" ht="12.75">
      <c r="J45" s="23">
        <v>8</v>
      </c>
      <c r="K45" s="43" t="s">
        <v>152</v>
      </c>
      <c r="L45" s="23" t="s">
        <v>150</v>
      </c>
      <c r="M45" s="33">
        <f>2*43</f>
        <v>86</v>
      </c>
    </row>
    <row r="46" spans="2:13" ht="12.75">
      <c r="B46" s="1" t="s">
        <v>11</v>
      </c>
      <c r="C46" s="1"/>
      <c r="J46" s="23">
        <v>9</v>
      </c>
      <c r="K46" s="43" t="s">
        <v>155</v>
      </c>
      <c r="L46" s="23" t="s">
        <v>156</v>
      </c>
      <c r="M46" s="33">
        <f>4*141.67</f>
        <v>566.68</v>
      </c>
    </row>
    <row r="47" spans="10:13" ht="12.75">
      <c r="J47" s="23">
        <v>10</v>
      </c>
      <c r="K47" s="43" t="s">
        <v>157</v>
      </c>
      <c r="L47" s="23" t="s">
        <v>158</v>
      </c>
      <c r="M47" s="33">
        <f>2*100</f>
        <v>200</v>
      </c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 t="s">
        <v>159</v>
      </c>
      <c r="L48" s="23" t="s">
        <v>160</v>
      </c>
      <c r="M48" s="33">
        <f>4*12</f>
        <v>48</v>
      </c>
    </row>
    <row r="49" spans="1:13" ht="12.75">
      <c r="A49" t="s">
        <v>13</v>
      </c>
      <c r="F49" s="11">
        <f>E34*3.8*3</f>
        <v>7934.4</v>
      </c>
      <c r="J49" s="23">
        <v>12</v>
      </c>
      <c r="K49" s="43" t="s">
        <v>161</v>
      </c>
      <c r="L49" s="23" t="s">
        <v>162</v>
      </c>
      <c r="M49" s="33">
        <f>16*6</f>
        <v>96</v>
      </c>
    </row>
    <row r="50" spans="1:13" ht="12.75">
      <c r="A50" s="6" t="s">
        <v>16</v>
      </c>
      <c r="F50" s="5">
        <f>2000*1.302</f>
        <v>2604</v>
      </c>
      <c r="J50" s="23">
        <v>13</v>
      </c>
      <c r="K50" s="43" t="s">
        <v>163</v>
      </c>
      <c r="L50" s="23" t="s">
        <v>160</v>
      </c>
      <c r="M50" s="33">
        <f>4*64.78</f>
        <v>259.12</v>
      </c>
    </row>
    <row r="51" spans="1:13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  <c r="J51" s="23">
        <v>14</v>
      </c>
      <c r="K51" s="43" t="s">
        <v>164</v>
      </c>
      <c r="L51" s="23" t="s">
        <v>150</v>
      </c>
      <c r="M51" s="33">
        <f>2*218.93</f>
        <v>437.86</v>
      </c>
    </row>
    <row r="52" spans="1:13" ht="12.75">
      <c r="A52" s="4" t="s">
        <v>34</v>
      </c>
      <c r="F52" s="32">
        <f>F49+F50+F51</f>
        <v>10538.4</v>
      </c>
      <c r="J52" s="23">
        <v>15</v>
      </c>
      <c r="K52" s="43"/>
      <c r="L52" s="23"/>
      <c r="M52" s="23"/>
    </row>
    <row r="53" spans="1:13" ht="12.75">
      <c r="A53" s="4" t="s">
        <v>17</v>
      </c>
      <c r="J53" s="23">
        <v>16</v>
      </c>
      <c r="K53" s="43"/>
      <c r="L53" s="23"/>
      <c r="M53" s="23"/>
    </row>
    <row r="54" spans="1:13" ht="12.75">
      <c r="A54" t="s">
        <v>75</v>
      </c>
      <c r="D54" s="5">
        <v>0</v>
      </c>
      <c r="E54" t="s">
        <v>15</v>
      </c>
      <c r="F54" s="11">
        <f>E33*D54</f>
        <v>0</v>
      </c>
      <c r="J54" s="23">
        <v>17</v>
      </c>
      <c r="K54" s="43"/>
      <c r="L54" s="23"/>
      <c r="M54" s="23"/>
    </row>
    <row r="55" spans="1:13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  <c r="J55" s="20"/>
      <c r="K55" s="20"/>
      <c r="L55" s="31" t="s">
        <v>65</v>
      </c>
      <c r="M55" s="34">
        <f>SUM(M38:M54)</f>
        <v>7923.24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305312</v>
      </c>
      <c r="D58">
        <v>222535.4</v>
      </c>
      <c r="E58">
        <v>1315</v>
      </c>
      <c r="F58" s="36">
        <f>C58/D58*E58</f>
        <v>1804.141183829629</v>
      </c>
    </row>
    <row r="59" spans="1:6" ht="12.75">
      <c r="A59" t="s">
        <v>21</v>
      </c>
      <c r="F59" s="36">
        <f>M20</f>
        <v>796.64781336</v>
      </c>
    </row>
    <row r="60" spans="1:6" ht="12.75">
      <c r="A60" t="s">
        <v>22</v>
      </c>
      <c r="F60" s="11">
        <f>M34</f>
        <v>9673.9634226774</v>
      </c>
    </row>
    <row r="61" spans="1:6" ht="12.75">
      <c r="A61" s="47" t="s">
        <v>72</v>
      </c>
      <c r="B61" s="47"/>
      <c r="C61" s="47"/>
      <c r="D61" s="47"/>
      <c r="E61" s="47"/>
      <c r="F61" s="49">
        <f>1*600*1.302</f>
        <v>781.2</v>
      </c>
    </row>
    <row r="62" spans="1:6" ht="12.75">
      <c r="A62" t="s">
        <v>23</v>
      </c>
      <c r="F62" s="11">
        <f>M55</f>
        <v>7923.24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0.47</v>
      </c>
      <c r="E65" t="s">
        <v>15</v>
      </c>
      <c r="F65" s="11">
        <f>B65*D65</f>
        <v>618.05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21597.24241986703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</v>
      </c>
      <c r="E70" t="s">
        <v>15</v>
      </c>
      <c r="F70" s="11">
        <f>B70*D70</f>
        <v>263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1.29</v>
      </c>
      <c r="E73" t="s">
        <v>15</v>
      </c>
      <c r="F73" s="11">
        <f>B73*D73</f>
        <v>1696.3500000000001</v>
      </c>
    </row>
    <row r="74" spans="1:6" ht="12.75">
      <c r="A74" s="4" t="s">
        <v>30</v>
      </c>
      <c r="F74" s="32">
        <f>F70+F73</f>
        <v>1959.3500000000001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2.8</v>
      </c>
      <c r="E77" t="s">
        <v>15</v>
      </c>
      <c r="F77" s="11">
        <f>B77*D77</f>
        <v>3681.9999999999995</v>
      </c>
    </row>
    <row r="78" spans="1:6" ht="12.75">
      <c r="A78" s="4" t="s">
        <v>32</v>
      </c>
      <c r="F78" s="8">
        <f>SUM(F77)</f>
        <v>3681.9999999999995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37776.99241986703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2191.0655603522873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v>3342.84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v>76.14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v>426.49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43813.52798021932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44774</v>
      </c>
      <c r="C87" s="41">
        <v>196218</v>
      </c>
      <c r="D87" s="45">
        <f>F44</f>
        <v>20124.18</v>
      </c>
      <c r="E87" s="45">
        <f>F85</f>
        <v>43813.52798021932</v>
      </c>
      <c r="F87" s="46">
        <f>C87+D87-E87</f>
        <v>172528.65201978068</v>
      </c>
    </row>
    <row r="89" spans="1:6" ht="13.5" thickBot="1">
      <c r="A89" t="s">
        <v>112</v>
      </c>
      <c r="C89" s="52">
        <v>44774</v>
      </c>
      <c r="D89" s="8" t="s">
        <v>113</v>
      </c>
      <c r="E89" s="52">
        <v>44804</v>
      </c>
      <c r="F89" t="s">
        <v>114</v>
      </c>
    </row>
    <row r="90" spans="1:7" ht="13.5" thickBot="1">
      <c r="A90" t="s">
        <v>115</v>
      </c>
      <c r="F90" s="53">
        <f>E87</f>
        <v>43813.52798021932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2022-11-18T06:32:17Z</dcterms:modified>
  <cp:category/>
  <cp:version/>
  <cp:contentType/>
  <cp:contentStatus/>
</cp:coreProperties>
</file>