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<sst xmlns="http://schemas.openxmlformats.org/spreadsheetml/2006/main" count="200" uniqueCount="176">
  <si>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</si>
  <si>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</si>
  <si>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</si>
  <si>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</si>
  <si>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</si>
  <si>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</si>
  <si>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</si>
  <si>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</si>
  <si>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</si>
  <si>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</si>
  <si>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</si>
  <si>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</si>
  <si>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</si>
  <si>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</si>
  <si>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</si>
  <si>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</si>
  <si>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</si>
  <si>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</si>
  <si>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</si>
  <si>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</si>
  <si>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</si>
  <si>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</si>
  <si>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</si>
  <si>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</si>
  <si>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</si>
  <si>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</si>
  <si>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</si>
  <si>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</si>
  <si>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</si>
  <si>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</si>
  <si>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</si>
  <si>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</si>
  <si>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</si>
  <si>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</si>
  <si>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</si>
  <si>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</si>
  <si>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</si>
  <si>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</si>
  <si>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</si>
  <si>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</si>
  <si>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</si>
  <si>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</si>
  <si>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</si>
  <si>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</si>
  <si>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</si>
  <si>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</si>
  <si>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</si>
  <si>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</si>
  <si>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</si>
  <si>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</si>
  <si>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</si>
  <si>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</si>
  <si>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</si>
  <si>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</si>
  <si>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</si>
  <si>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</si>
  <si>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</si>
  <si>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</si>
  <si>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</si>
  <si>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</si>
  <si>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</si>
  <si>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</si>
  <si>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</si>
  <si>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</si>
  <si>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</si>
  <si>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</si>
  <si>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</si>
  <si>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</si>
  <si>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</si>
  <si>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</si>
  <si>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</si>
  <si>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</si>
  <si>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</si>
  <si>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</si>
  <si>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</si>
  <si>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</si>
  <si>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</si>
  <si>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</si>
  <si>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</si>
  <si>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</si>
  <si>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</si>
  <si>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</si>
  <si>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</si>
  <si>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</si>
  <si>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</si>
  <si>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</si>
  <si>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</si>
  <si>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</si>
  <si>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</si>
  <si>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</si>
  <si>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</si>
  <si>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</si>
  <si>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</si>
  <si>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</si>
  <si>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</si>
  <si>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</si>
  <si>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</si>
  <si>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</si>
  <si>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</si>
  <si>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</si>
  <si>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</si>
  <si>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</si>
  <si>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</si>
  <si>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</si>
  <si>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</si>
  <si>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</si>
  <si>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</si>
  <si>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</si>
  <si>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</si>
  <si>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</si>
  <si>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</si>
  <si>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</si>
  <si>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</si>
  <si>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</si>
  <si>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</si>
  <si>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</si>
  <si>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</si>
  <si>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</si>
  <si>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</si>
  <si>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</si>
  <si>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</si>
  <si>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</si>
  <si>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</si>
  <si>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</si>
  <si>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</si>
  <si>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</si>
  <si>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</si>
  <si>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</si>
  <si>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</si>
  <si>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</si>
  <si>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</si>
  <si>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</si>
  <si>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8,9,10</t>
  </si>
  <si>
    <t>октября</t>
  </si>
  <si>
    <t>за   август, сентябрь, октябрь  2021 г.</t>
  </si>
  <si>
    <t>ост.на 01.11</t>
  </si>
  <si>
    <t>изготовление табличек</t>
  </si>
  <si>
    <t>смена вентиля д 20 (1шт) п-д2 подвал</t>
  </si>
  <si>
    <t>вентиль 20</t>
  </si>
  <si>
    <t>1шт</t>
  </si>
  <si>
    <t>цанга 20</t>
  </si>
  <si>
    <t>тройник 20</t>
  </si>
  <si>
    <t>лампа</t>
  </si>
  <si>
    <t>смена светильника (1шт)</t>
  </si>
  <si>
    <t>светильник</t>
  </si>
  <si>
    <t>смена ламп (7шт) п-д 5,3</t>
  </si>
  <si>
    <t>7шт</t>
  </si>
  <si>
    <t>устр-во контейнерной площадки</t>
  </si>
  <si>
    <t>труба д 50х50</t>
  </si>
  <si>
    <t>20кг</t>
  </si>
  <si>
    <t>труба д 50х25</t>
  </si>
  <si>
    <t>30кг</t>
  </si>
  <si>
    <t>краска</t>
  </si>
  <si>
    <t>1кг</t>
  </si>
  <si>
    <t>электроды</t>
  </si>
  <si>
    <t>0,83кг</t>
  </si>
  <si>
    <t>профлист</t>
  </si>
  <si>
    <t>3л.</t>
  </si>
  <si>
    <t>арматура</t>
  </si>
  <si>
    <t>4,16кг</t>
  </si>
  <si>
    <t>саморезы</t>
  </si>
  <si>
    <t>50шт</t>
  </si>
  <si>
    <t>диск</t>
  </si>
  <si>
    <t>1,6шт</t>
  </si>
  <si>
    <t>труба 40х40</t>
  </si>
  <si>
    <t>4,33кг</t>
  </si>
  <si>
    <t>труба 40х20</t>
  </si>
  <si>
    <t>5,3кг</t>
  </si>
  <si>
    <t>1уп</t>
  </si>
  <si>
    <t xml:space="preserve">заклепки </t>
  </si>
  <si>
    <t>цемент</t>
  </si>
  <si>
    <t>25кг</t>
  </si>
  <si>
    <t>асфальт</t>
  </si>
  <si>
    <t>0,8т</t>
  </si>
  <si>
    <t>щебень</t>
  </si>
  <si>
    <t>0,5кг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</si>
</sst>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F84" sqref="F84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 t="s">
        <v>132</v>
      </c>
      <c r="K2" s="5" t="s">
        <v>134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2.61</v>
      </c>
      <c r="M6" s="45">
        <f>L6*160.174*1.302</f>
        <v>544.30649028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8</v>
      </c>
      <c r="M14" s="45">
        <f t="shared" si="0"/>
        <v>1668.3723840000002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1.87</v>
      </c>
      <c r="M16" s="45">
        <f t="shared" si="0"/>
        <v>389.98204476000006</v>
      </c>
    </row>
    <row r="17" spans="5:13" ht="12.75">
      <c r="E17" t="s">
        <v>98</v>
      </c>
      <c r="J17" s="15" t="s">
        <v>52</v>
      </c>
      <c r="K17" s="26" t="s">
        <v>81</v>
      </c>
      <c r="L17" s="21">
        <v>12.5</v>
      </c>
      <c r="M17" s="45">
        <f t="shared" si="0"/>
        <v>2606.8318500000005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31.47</v>
      </c>
      <c r="M20" s="34">
        <f>SUM(M6:M19)</f>
        <v>6562.959865560001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137</v>
      </c>
      <c r="L24" s="45">
        <v>0.81</v>
      </c>
      <c r="M24" s="33">
        <f aca="true" t="shared" si="1" ref="M24:M38">L24*160.174*1.302*1.15</f>
        <v>194.261109462</v>
      </c>
    </row>
    <row r="25" spans="1:13" ht="12.75">
      <c r="A25" t="s">
        <v>105</v>
      </c>
      <c r="J25" s="20">
        <v>2</v>
      </c>
      <c r="K25" s="20" t="s">
        <v>145</v>
      </c>
      <c r="L25" s="45">
        <f>7*0.071</f>
        <v>0.49699999999999994</v>
      </c>
      <c r="M25" s="33">
        <f t="shared" si="1"/>
        <v>119.19477950939999</v>
      </c>
    </row>
    <row r="26" spans="1:13" ht="12.75">
      <c r="A26" t="s">
        <v>106</v>
      </c>
      <c r="J26" s="20">
        <v>3</v>
      </c>
      <c r="K26" s="20" t="s">
        <v>143</v>
      </c>
      <c r="L26" s="45">
        <v>0.89</v>
      </c>
      <c r="M26" s="33">
        <f t="shared" si="1"/>
        <v>213.44739187800002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 t="s">
        <v>147</v>
      </c>
      <c r="L27" s="45">
        <f>161.5/6</f>
        <v>26.916666666666668</v>
      </c>
      <c r="M27" s="33">
        <f t="shared" si="1"/>
        <v>6455.38460455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29.113666666666667</v>
      </c>
      <c r="M39" s="34">
        <f>SUM(M24:M38)</f>
        <v>6982.287885399401</v>
      </c>
    </row>
    <row r="40" spans="1:11" ht="12.75">
      <c r="A40" s="2" t="s">
        <v>6</v>
      </c>
      <c r="F40" s="11">
        <v>161583.42</v>
      </c>
      <c r="K40" s="1" t="s">
        <v>60</v>
      </c>
    </row>
    <row r="41" spans="1:13" ht="12.75">
      <c r="A41" t="s">
        <v>7</v>
      </c>
      <c r="F41" s="5">
        <v>143155.17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0.8859520983031551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/>
      <c r="M43" s="25">
        <v>300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144055.17</v>
      </c>
      <c r="J44" s="20">
        <v>2</v>
      </c>
      <c r="K44" s="20" t="s">
        <v>138</v>
      </c>
      <c r="L44" s="25" t="s">
        <v>139</v>
      </c>
      <c r="M44" s="25">
        <v>510</v>
      </c>
    </row>
    <row r="45" spans="10:13" ht="12.75">
      <c r="J45" s="20">
        <v>3</v>
      </c>
      <c r="K45" s="20" t="s">
        <v>140</v>
      </c>
      <c r="L45" s="25" t="s">
        <v>139</v>
      </c>
      <c r="M45" s="25">
        <v>235.94</v>
      </c>
    </row>
    <row r="46" spans="2:13" ht="12.75">
      <c r="B46" s="1" t="s">
        <v>10</v>
      </c>
      <c r="C46" s="1"/>
      <c r="J46" s="20">
        <v>4</v>
      </c>
      <c r="K46" s="20" t="s">
        <v>141</v>
      </c>
      <c r="L46" s="25" t="s">
        <v>139</v>
      </c>
      <c r="M46" s="25">
        <v>6</v>
      </c>
    </row>
    <row r="47" spans="10:13" ht="12.75">
      <c r="J47" s="20">
        <v>5</v>
      </c>
      <c r="K47" s="20" t="s">
        <v>142</v>
      </c>
      <c r="L47" s="25" t="s">
        <v>146</v>
      </c>
      <c r="M47" s="25">
        <f>7*11.56</f>
        <v>80.92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144</v>
      </c>
      <c r="L48" s="25" t="s">
        <v>139</v>
      </c>
      <c r="M48" s="25">
        <v>178.03</v>
      </c>
    </row>
    <row r="49" spans="1:13" ht="12.75">
      <c r="A49" t="s">
        <v>12</v>
      </c>
      <c r="F49" s="11">
        <f>(7125.08+6506.08+8396.08)*1.302</f>
        <v>28679.46648</v>
      </c>
      <c r="J49" s="20">
        <v>7</v>
      </c>
      <c r="K49" s="20" t="s">
        <v>148</v>
      </c>
      <c r="L49" s="25" t="s">
        <v>149</v>
      </c>
      <c r="M49" s="25">
        <f>120*70.23/6</f>
        <v>1404.6000000000001</v>
      </c>
    </row>
    <row r="50" spans="1:13" ht="12.75">
      <c r="A50" s="6" t="s">
        <v>15</v>
      </c>
      <c r="F50" s="11">
        <f>(2727+2727+2727)*1.302</f>
        <v>10651.662</v>
      </c>
      <c r="J50" s="20">
        <v>8</v>
      </c>
      <c r="K50" s="20" t="s">
        <v>150</v>
      </c>
      <c r="L50" s="25" t="s">
        <v>151</v>
      </c>
      <c r="M50" s="25">
        <f>180*112.2/6</f>
        <v>3366</v>
      </c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 t="s">
        <v>152</v>
      </c>
      <c r="L51" s="25" t="s">
        <v>153</v>
      </c>
      <c r="M51" s="25">
        <f>6*120.93/6</f>
        <v>120.93</v>
      </c>
    </row>
    <row r="52" spans="1:13" ht="12.75">
      <c r="A52" s="4" t="s">
        <v>32</v>
      </c>
      <c r="F52" s="32">
        <f>F49+F50+F51</f>
        <v>39331.12848</v>
      </c>
      <c r="J52" s="20">
        <v>10</v>
      </c>
      <c r="K52" s="20" t="s">
        <v>154</v>
      </c>
      <c r="L52" s="25" t="s">
        <v>155</v>
      </c>
      <c r="M52" s="45">
        <f>5*227.6/6</f>
        <v>189.66666666666666</v>
      </c>
    </row>
    <row r="53" spans="1:13" ht="12.75">
      <c r="A53" s="4" t="s">
        <v>16</v>
      </c>
      <c r="J53" s="20">
        <v>11</v>
      </c>
      <c r="K53" s="20" t="s">
        <v>156</v>
      </c>
      <c r="L53" s="25" t="s">
        <v>157</v>
      </c>
      <c r="M53" s="25">
        <f>18*1149.51/6</f>
        <v>3448.53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 t="s">
        <v>158</v>
      </c>
      <c r="L54" s="25" t="s">
        <v>159</v>
      </c>
      <c r="M54" s="25">
        <f>25*51/6</f>
        <v>212.5</v>
      </c>
    </row>
    <row r="55" spans="1:13" ht="12.75">
      <c r="A55" t="s">
        <v>78</v>
      </c>
      <c r="B55">
        <v>935.2</v>
      </c>
      <c r="C55" t="s">
        <v>13</v>
      </c>
      <c r="D55" s="11">
        <v>0.5</v>
      </c>
      <c r="E55" t="s">
        <v>14</v>
      </c>
      <c r="F55" s="11">
        <f>B55*D55</f>
        <v>467.6</v>
      </c>
      <c r="J55" s="20">
        <v>13</v>
      </c>
      <c r="K55" s="20" t="s">
        <v>160</v>
      </c>
      <c r="L55" s="25" t="s">
        <v>161</v>
      </c>
      <c r="M55" s="25">
        <f>300*4.96/6</f>
        <v>248</v>
      </c>
    </row>
    <row r="56" spans="1:13" ht="12.75">
      <c r="A56" s="4" t="s">
        <v>71</v>
      </c>
      <c r="B56" s="10"/>
      <c r="C56" s="10"/>
      <c r="F56" s="32">
        <f>SUM(F54:F55)</f>
        <v>467.6</v>
      </c>
      <c r="J56" s="20">
        <v>14</v>
      </c>
      <c r="K56" s="20" t="s">
        <v>162</v>
      </c>
      <c r="L56" s="25" t="s">
        <v>163</v>
      </c>
      <c r="M56" s="45">
        <f>10*29.5/6</f>
        <v>49.166666666666664</v>
      </c>
    </row>
    <row r="57" spans="1:13" ht="12.75">
      <c r="A57" s="4" t="s">
        <v>17</v>
      </c>
      <c r="B57" s="4"/>
      <c r="J57" s="20">
        <v>15</v>
      </c>
      <c r="K57" s="20" t="s">
        <v>164</v>
      </c>
      <c r="L57" s="25" t="s">
        <v>165</v>
      </c>
      <c r="M57" s="45">
        <f>26*86.8/6</f>
        <v>376.13333333333327</v>
      </c>
    </row>
    <row r="58" spans="1:13" ht="12.75">
      <c r="A58" t="s">
        <v>18</v>
      </c>
      <c r="C58" s="46">
        <v>904049</v>
      </c>
      <c r="D58">
        <v>224780.8</v>
      </c>
      <c r="E58">
        <v>3422.5</v>
      </c>
      <c r="F58" s="35">
        <f>C58/D58*E58</f>
        <v>13764.999957736603</v>
      </c>
      <c r="J58" s="20">
        <v>16</v>
      </c>
      <c r="K58" s="20" t="s">
        <v>166</v>
      </c>
      <c r="L58" s="25" t="s">
        <v>167</v>
      </c>
      <c r="M58" s="45">
        <f>32*170/6</f>
        <v>906.6666666666666</v>
      </c>
    </row>
    <row r="59" spans="1:13" ht="12.75">
      <c r="A59" t="s">
        <v>19</v>
      </c>
      <c r="F59" s="35">
        <f>M20</f>
        <v>6562.959865560001</v>
      </c>
      <c r="J59" s="20">
        <v>17</v>
      </c>
      <c r="K59" s="20" t="s">
        <v>169</v>
      </c>
      <c r="L59" s="25" t="s">
        <v>168</v>
      </c>
      <c r="M59" s="25">
        <f>100*1.12</f>
        <v>112.00000000000001</v>
      </c>
    </row>
    <row r="60" spans="1:13" ht="12.75">
      <c r="A60" t="s">
        <v>20</v>
      </c>
      <c r="F60" s="11">
        <f>M39</f>
        <v>6982.287885399401</v>
      </c>
      <c r="J60" s="20">
        <v>18</v>
      </c>
      <c r="K60" s="20" t="s">
        <v>170</v>
      </c>
      <c r="L60" s="25" t="s">
        <v>171</v>
      </c>
      <c r="M60" s="25">
        <f>150*8.16/6</f>
        <v>204</v>
      </c>
    </row>
    <row r="61" spans="1:13" ht="12.75">
      <c r="A61" t="s">
        <v>72</v>
      </c>
      <c r="F61" s="5">
        <f>1*600*1.302</f>
        <v>781.2</v>
      </c>
      <c r="J61" s="20">
        <v>19</v>
      </c>
      <c r="K61" s="20" t="s">
        <v>172</v>
      </c>
      <c r="L61" s="25" t="s">
        <v>173</v>
      </c>
      <c r="M61" s="45">
        <f>5*700/6</f>
        <v>583.3333333333334</v>
      </c>
    </row>
    <row r="62" spans="1:13" ht="12.75">
      <c r="A62" t="s">
        <v>21</v>
      </c>
      <c r="F62" s="5">
        <f>M66</f>
        <v>13340.106666666667</v>
      </c>
      <c r="J62" s="20">
        <v>20</v>
      </c>
      <c r="K62" s="20" t="s">
        <v>174</v>
      </c>
      <c r="L62" s="25" t="s">
        <v>175</v>
      </c>
      <c r="M62" s="25">
        <f>3*1615.38/6</f>
        <v>807.69</v>
      </c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2.17</v>
      </c>
      <c r="E65" t="s">
        <v>14</v>
      </c>
      <c r="F65" s="5">
        <f>B65*D65</f>
        <v>7426.825</v>
      </c>
      <c r="J65" s="20">
        <v>23</v>
      </c>
      <c r="K65" s="20"/>
      <c r="L65" s="25"/>
      <c r="M65" s="25"/>
    </row>
    <row r="66" spans="1:13" s="46" customFormat="1" ht="12.75">
      <c r="A66" s="58" t="s">
        <v>130</v>
      </c>
      <c r="B66" s="58"/>
      <c r="C66" s="58"/>
      <c r="D66" s="59"/>
      <c r="E66" s="58"/>
      <c r="F66" s="60">
        <v>15680</v>
      </c>
      <c r="J66" s="20"/>
      <c r="K66" s="20"/>
      <c r="L66" s="31" t="s">
        <v>63</v>
      </c>
      <c r="M66" s="28">
        <f>SUM(M43:M65)</f>
        <v>13340.106666666667</v>
      </c>
    </row>
    <row r="67" spans="1:6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64538.37937536267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0.73</v>
      </c>
      <c r="E70" t="s">
        <v>14</v>
      </c>
      <c r="F70" s="11">
        <f>B70*D70</f>
        <v>2498.4249999999997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3.03</v>
      </c>
      <c r="E73" t="s">
        <v>14</v>
      </c>
      <c r="F73" s="11">
        <f>B73*D73</f>
        <v>10370.175</v>
      </c>
    </row>
    <row r="74" spans="1:13" ht="12.75">
      <c r="A74" s="4" t="s">
        <v>27</v>
      </c>
      <c r="F74" s="32">
        <f>F70+F73</f>
        <v>12868.599999999999</v>
      </c>
      <c r="J74" s="46"/>
      <c r="K74" s="46"/>
      <c r="L74" s="46"/>
      <c r="M74" s="46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7.87</v>
      </c>
      <c r="E77" t="s">
        <v>14</v>
      </c>
      <c r="F77" s="5">
        <f>B77*D77</f>
        <v>26935.075</v>
      </c>
    </row>
    <row r="78" spans="1:6" ht="12.75">
      <c r="A78" s="4" t="s">
        <v>30</v>
      </c>
      <c r="F78" s="32">
        <f>SUM(F77)</f>
        <v>26935.075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144140.7828553627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8360.165405611035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f>3*1711.96</f>
        <v>5135.88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f>3*604.8</f>
        <v>1814.3999999999999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f>3*2704.37</f>
        <v>8113.11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167564.33826097372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135</v>
      </c>
    </row>
    <row r="87" spans="1:6" ht="12.75">
      <c r="A87" s="13"/>
      <c r="B87" s="39">
        <v>44409</v>
      </c>
      <c r="C87" s="40">
        <v>-122799</v>
      </c>
      <c r="D87" s="43">
        <f>F44</f>
        <v>144055.17</v>
      </c>
      <c r="E87" s="43">
        <f>F85</f>
        <v>167564.33826097372</v>
      </c>
      <c r="F87" s="44">
        <f>C87+D87-E87</f>
        <v>-146308.1682609737</v>
      </c>
    </row>
    <row r="89" spans="1:6" ht="13.5" thickBot="1">
      <c r="A89" t="s">
        <v>110</v>
      </c>
      <c r="C89" s="48">
        <v>44409</v>
      </c>
      <c r="D89" s="8" t="s">
        <v>111</v>
      </c>
      <c r="E89" s="48">
        <v>44500</v>
      </c>
      <c r="F89" t="s">
        <v>112</v>
      </c>
    </row>
    <row r="90" spans="1:7" ht="13.5" thickBot="1">
      <c r="A90" t="s">
        <v>113</v>
      </c>
      <c r="F90" s="49">
        <f>E87</f>
        <v>167564.33826097372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2017-08-21T12:47:03Z</cp:lastPrinted>
  <dcterms:created xsi:type="dcterms:W3CDTF">2008-08-18T07:30:19Z</dcterms:created>
  <dcterms:modified xsi:type="dcterms:W3CDTF">2022-02-09T07:08:57Z</dcterms:modified>
  <cp:category/>
  <cp:version/>
  <cp:contentType/>
  <cp:contentStatus/>
</cp:coreProperties>
</file>